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spabin/Sync/Personal/PSO/Archway/Board Meetings/2022_04_28/"/>
    </mc:Choice>
  </mc:AlternateContent>
  <xr:revisionPtr revIDLastSave="0" documentId="13_ncr:1_{88F8F25F-2C19-B54C-9920-78E6FBF61D88}" xr6:coauthVersionLast="47" xr6:coauthVersionMax="47" xr10:uidLastSave="{00000000-0000-0000-0000-000000000000}"/>
  <bookViews>
    <workbookView xWindow="3760" yWindow="500" windowWidth="29840" windowHeight="20500" activeTab="1" xr2:uid="{00000000-000D-0000-FFFF-FFFF00000000}"/>
  </bookViews>
  <sheets>
    <sheet name="2022-2023" sheetId="6" r:id="rId1"/>
    <sheet name="2021-2022" sheetId="5" r:id="rId2"/>
    <sheet name="2020-2021" sheetId="4" r:id="rId3"/>
    <sheet name="Budget 19.20" sheetId="3" r:id="rId4"/>
    <sheet name="Budget 18.19" sheetId="1" r:id="rId5"/>
    <sheet name="Budget GP ONLY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6" l="1"/>
  <c r="E43" i="6"/>
  <c r="E42" i="6"/>
  <c r="E41" i="6"/>
  <c r="E38" i="6"/>
  <c r="E37" i="6"/>
  <c r="E35" i="6"/>
  <c r="E34" i="6"/>
  <c r="E33" i="6"/>
  <c r="E32" i="6"/>
  <c r="E31" i="6"/>
  <c r="E30" i="6"/>
  <c r="E29" i="6"/>
  <c r="E26" i="6"/>
  <c r="E25" i="6"/>
  <c r="E24" i="6"/>
  <c r="E21" i="6"/>
  <c r="C19" i="6"/>
  <c r="C47" i="6" s="1"/>
  <c r="D18" i="6"/>
  <c r="E18" i="6" s="1"/>
  <c r="E17" i="6"/>
  <c r="D16" i="6"/>
  <c r="E15" i="6"/>
  <c r="E14" i="6"/>
  <c r="E13" i="6"/>
  <c r="E12" i="6"/>
  <c r="E11" i="6"/>
  <c r="E10" i="6"/>
  <c r="E9" i="6"/>
  <c r="E8" i="6"/>
  <c r="E43" i="5"/>
  <c r="I42" i="5"/>
  <c r="E42" i="5"/>
  <c r="I41" i="5"/>
  <c r="E41" i="5"/>
  <c r="E40" i="5"/>
  <c r="I39" i="5"/>
  <c r="E39" i="5"/>
  <c r="I37" i="5"/>
  <c r="E37" i="5"/>
  <c r="I36" i="5"/>
  <c r="E36" i="5"/>
  <c r="I34" i="5"/>
  <c r="E34" i="5"/>
  <c r="E32" i="5"/>
  <c r="E31" i="5"/>
  <c r="E30" i="5"/>
  <c r="I29" i="5"/>
  <c r="E29" i="5"/>
  <c r="E28" i="5"/>
  <c r="I27" i="5"/>
  <c r="E27" i="5"/>
  <c r="H25" i="5"/>
  <c r="G25" i="5"/>
  <c r="D25" i="5"/>
  <c r="C25" i="5"/>
  <c r="I24" i="5"/>
  <c r="E24" i="5"/>
  <c r="I23" i="5"/>
  <c r="I22" i="5"/>
  <c r="E22" i="5"/>
  <c r="H18" i="5"/>
  <c r="G18" i="5"/>
  <c r="D18" i="5"/>
  <c r="C18" i="5"/>
  <c r="I17" i="5"/>
  <c r="E17" i="5"/>
  <c r="E16" i="5"/>
  <c r="I15" i="5"/>
  <c r="E15" i="5"/>
  <c r="E14" i="5"/>
  <c r="E13" i="5"/>
  <c r="I12" i="5"/>
  <c r="E12" i="5"/>
  <c r="I11" i="5"/>
  <c r="E11" i="5"/>
  <c r="I10" i="5"/>
  <c r="E10" i="5"/>
  <c r="I9" i="5"/>
  <c r="E9" i="5"/>
  <c r="I8" i="5"/>
  <c r="E8" i="5"/>
  <c r="I38" i="4"/>
  <c r="E38" i="4"/>
  <c r="I37" i="4"/>
  <c r="E37" i="4"/>
  <c r="I36" i="4"/>
  <c r="E36" i="4"/>
  <c r="I35" i="4"/>
  <c r="E35" i="4"/>
  <c r="I34" i="4"/>
  <c r="E34" i="4"/>
  <c r="I32" i="4"/>
  <c r="E32" i="4"/>
  <c r="I31" i="4"/>
  <c r="E31" i="4"/>
  <c r="I29" i="4"/>
  <c r="E29" i="4"/>
  <c r="I28" i="4"/>
  <c r="E28" i="4"/>
  <c r="I27" i="4"/>
  <c r="E27" i="4"/>
  <c r="I26" i="4"/>
  <c r="E26" i="4"/>
  <c r="I25" i="4"/>
  <c r="E25" i="4"/>
  <c r="H23" i="4"/>
  <c r="G23" i="4"/>
  <c r="I23" i="4" s="1"/>
  <c r="D23" i="4"/>
  <c r="C23" i="4"/>
  <c r="E23" i="4" s="1"/>
  <c r="I22" i="4"/>
  <c r="E22" i="4"/>
  <c r="I21" i="4"/>
  <c r="E21" i="4"/>
  <c r="H17" i="4"/>
  <c r="H40" i="4" s="1"/>
  <c r="G17" i="4"/>
  <c r="G40" i="4" s="1"/>
  <c r="D17" i="4"/>
  <c r="D40" i="4" s="1"/>
  <c r="C17" i="4"/>
  <c r="C40" i="4" s="1"/>
  <c r="I16" i="4"/>
  <c r="E16" i="4"/>
  <c r="I15" i="4"/>
  <c r="E15" i="4"/>
  <c r="I14" i="4"/>
  <c r="E14" i="4"/>
  <c r="I13" i="4"/>
  <c r="E13" i="4"/>
  <c r="I12" i="4"/>
  <c r="E12" i="4"/>
  <c r="I11" i="4"/>
  <c r="E11" i="4"/>
  <c r="I10" i="4"/>
  <c r="E10" i="4"/>
  <c r="I9" i="4"/>
  <c r="E9" i="4"/>
  <c r="I8" i="4"/>
  <c r="E8" i="4"/>
  <c r="I7" i="4"/>
  <c r="E7" i="4"/>
  <c r="T38" i="3"/>
  <c r="P38" i="3"/>
  <c r="L38" i="3"/>
  <c r="K38" i="3"/>
  <c r="H38" i="3"/>
  <c r="D38" i="3"/>
  <c r="T37" i="3"/>
  <c r="P37" i="3"/>
  <c r="L37" i="3"/>
  <c r="H37" i="3"/>
  <c r="D37" i="3"/>
  <c r="T36" i="3"/>
  <c r="P36" i="3"/>
  <c r="L36" i="3"/>
  <c r="H36" i="3"/>
  <c r="D36" i="3"/>
  <c r="T35" i="3"/>
  <c r="P35" i="3"/>
  <c r="L35" i="3"/>
  <c r="K35" i="3"/>
  <c r="H35" i="3"/>
  <c r="C35" i="3"/>
  <c r="D35" i="3" s="1"/>
  <c r="T34" i="3"/>
  <c r="P34" i="3"/>
  <c r="L34" i="3"/>
  <c r="H34" i="3"/>
  <c r="C34" i="3"/>
  <c r="D34" i="3" s="1"/>
  <c r="T32" i="3"/>
  <c r="P32" i="3"/>
  <c r="L32" i="3"/>
  <c r="H32" i="3"/>
  <c r="D32" i="3"/>
  <c r="T31" i="3"/>
  <c r="P31" i="3"/>
  <c r="L31" i="3"/>
  <c r="H31" i="3"/>
  <c r="D31" i="3"/>
  <c r="T29" i="3"/>
  <c r="P29" i="3"/>
  <c r="L29" i="3"/>
  <c r="H29" i="3"/>
  <c r="B29" i="3"/>
  <c r="D29" i="3" s="1"/>
  <c r="T28" i="3"/>
  <c r="P28" i="3"/>
  <c r="K28" i="3"/>
  <c r="L28" i="3" s="1"/>
  <c r="H28" i="3"/>
  <c r="D28" i="3"/>
  <c r="T27" i="3"/>
  <c r="P27" i="3"/>
  <c r="L27" i="3"/>
  <c r="H27" i="3"/>
  <c r="C27" i="3"/>
  <c r="B27" i="3"/>
  <c r="D27" i="3" s="1"/>
  <c r="T26" i="3"/>
  <c r="P26" i="3"/>
  <c r="L26" i="3"/>
  <c r="H26" i="3"/>
  <c r="B26" i="3"/>
  <c r="D26" i="3" s="1"/>
  <c r="T25" i="3"/>
  <c r="P25" i="3"/>
  <c r="L25" i="3"/>
  <c r="H25" i="3"/>
  <c r="B25" i="3"/>
  <c r="D25" i="3" s="1"/>
  <c r="S23" i="3"/>
  <c r="R23" i="3"/>
  <c r="T23" i="3" s="1"/>
  <c r="O23" i="3"/>
  <c r="N23" i="3"/>
  <c r="P23" i="3" s="1"/>
  <c r="K23" i="3"/>
  <c r="J23" i="3"/>
  <c r="L23" i="3" s="1"/>
  <c r="G23" i="3"/>
  <c r="F23" i="3"/>
  <c r="C23" i="3"/>
  <c r="B23" i="3"/>
  <c r="D23" i="3" s="1"/>
  <c r="T22" i="3"/>
  <c r="P22" i="3"/>
  <c r="L22" i="3"/>
  <c r="H22" i="3"/>
  <c r="D22" i="3"/>
  <c r="T21" i="3"/>
  <c r="P21" i="3"/>
  <c r="L21" i="3"/>
  <c r="H21" i="3"/>
  <c r="H23" i="3" s="1"/>
  <c r="D21" i="3"/>
  <c r="S17" i="3"/>
  <c r="S40" i="3" s="1"/>
  <c r="R17" i="3"/>
  <c r="R40" i="3" s="1"/>
  <c r="O17" i="3"/>
  <c r="O40" i="3" s="1"/>
  <c r="N17" i="3"/>
  <c r="N40" i="3" s="1"/>
  <c r="F17" i="3"/>
  <c r="F40" i="3" s="1"/>
  <c r="C17" i="3"/>
  <c r="C40" i="3" s="1"/>
  <c r="B17" i="3"/>
  <c r="B40" i="3" s="1"/>
  <c r="T16" i="3"/>
  <c r="P16" i="3"/>
  <c r="T15" i="3"/>
  <c r="P15" i="3"/>
  <c r="T14" i="3"/>
  <c r="P14" i="3"/>
  <c r="L14" i="3"/>
  <c r="H14" i="3"/>
  <c r="G14" i="3"/>
  <c r="G17" i="3" s="1"/>
  <c r="G40" i="3" s="1"/>
  <c r="D14" i="3"/>
  <c r="T13" i="3"/>
  <c r="P13" i="3"/>
  <c r="K13" i="3"/>
  <c r="K17" i="3" s="1"/>
  <c r="K40" i="3" s="1"/>
  <c r="J13" i="3"/>
  <c r="L13" i="3" s="1"/>
  <c r="H13" i="3"/>
  <c r="D13" i="3"/>
  <c r="T12" i="3"/>
  <c r="P12" i="3"/>
  <c r="L12" i="3"/>
  <c r="H12" i="3"/>
  <c r="D12" i="3"/>
  <c r="T11" i="3"/>
  <c r="P11" i="3"/>
  <c r="L11" i="3"/>
  <c r="H11" i="3"/>
  <c r="D11" i="3"/>
  <c r="T10" i="3"/>
  <c r="P10" i="3"/>
  <c r="L10" i="3"/>
  <c r="H10" i="3"/>
  <c r="D10" i="3"/>
  <c r="T9" i="3"/>
  <c r="P9" i="3"/>
  <c r="L9" i="3"/>
  <c r="H9" i="3"/>
  <c r="D9" i="3"/>
  <c r="T8" i="3"/>
  <c r="P8" i="3"/>
  <c r="L8" i="3"/>
  <c r="H8" i="3"/>
  <c r="D8" i="3"/>
  <c r="T7" i="3"/>
  <c r="P7" i="3"/>
  <c r="L7" i="3"/>
  <c r="H7" i="3"/>
  <c r="H17" i="3" s="1"/>
  <c r="D7" i="3"/>
  <c r="H36" i="2"/>
  <c r="D36" i="2"/>
  <c r="H35" i="2"/>
  <c r="D35" i="2"/>
  <c r="H34" i="2"/>
  <c r="D34" i="2"/>
  <c r="H33" i="2"/>
  <c r="C33" i="2"/>
  <c r="D33" i="2" s="1"/>
  <c r="H32" i="2"/>
  <c r="C32" i="2"/>
  <c r="D32" i="2" s="1"/>
  <c r="H30" i="2"/>
  <c r="D30" i="2"/>
  <c r="H29" i="2"/>
  <c r="D29" i="2"/>
  <c r="H27" i="2"/>
  <c r="D27" i="2"/>
  <c r="B27" i="2"/>
  <c r="H26" i="2"/>
  <c r="D26" i="2"/>
  <c r="H25" i="2"/>
  <c r="C25" i="2"/>
  <c r="D25" i="2" s="1"/>
  <c r="B25" i="2"/>
  <c r="H24" i="2"/>
  <c r="D24" i="2"/>
  <c r="B24" i="2"/>
  <c r="H23" i="2"/>
  <c r="D23" i="2"/>
  <c r="B23" i="2"/>
  <c r="G21" i="2"/>
  <c r="F21" i="2"/>
  <c r="C21" i="2"/>
  <c r="B21" i="2"/>
  <c r="D21" i="2" s="1"/>
  <c r="H20" i="2"/>
  <c r="D20" i="2"/>
  <c r="H19" i="2"/>
  <c r="H21" i="2" s="1"/>
  <c r="D19" i="2"/>
  <c r="F15" i="2"/>
  <c r="F38" i="2" s="1"/>
  <c r="C15" i="2"/>
  <c r="D15" i="2" s="1"/>
  <c r="D38" i="2" s="1"/>
  <c r="B15" i="2"/>
  <c r="B38" i="2" s="1"/>
  <c r="G14" i="2"/>
  <c r="H14" i="2" s="1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7" i="2"/>
  <c r="H15" i="2" s="1"/>
  <c r="H38" i="2" s="1"/>
  <c r="D7" i="2"/>
  <c r="L36" i="1"/>
  <c r="L36" i="2" s="1"/>
  <c r="K36" i="1"/>
  <c r="H36" i="1"/>
  <c r="D36" i="1"/>
  <c r="L35" i="1"/>
  <c r="L35" i="2" s="1"/>
  <c r="H35" i="1"/>
  <c r="D35" i="1"/>
  <c r="L34" i="1"/>
  <c r="L34" i="2" s="1"/>
  <c r="H34" i="1"/>
  <c r="D34" i="1"/>
  <c r="K33" i="1"/>
  <c r="L33" i="1" s="1"/>
  <c r="L33" i="2" s="1"/>
  <c r="H33" i="1"/>
  <c r="C33" i="1"/>
  <c r="D33" i="1" s="1"/>
  <c r="L32" i="1"/>
  <c r="L32" i="2" s="1"/>
  <c r="H32" i="1"/>
  <c r="C32" i="1"/>
  <c r="D32" i="1" s="1"/>
  <c r="L30" i="1"/>
  <c r="L30" i="2" s="1"/>
  <c r="H30" i="1"/>
  <c r="D30" i="1"/>
  <c r="L29" i="1"/>
  <c r="L29" i="2" s="1"/>
  <c r="H29" i="1"/>
  <c r="D29" i="1"/>
  <c r="L27" i="1"/>
  <c r="L27" i="2" s="1"/>
  <c r="H27" i="1"/>
  <c r="B27" i="1"/>
  <c r="D27" i="1" s="1"/>
  <c r="K26" i="1"/>
  <c r="L26" i="1" s="1"/>
  <c r="L26" i="2" s="1"/>
  <c r="H26" i="1"/>
  <c r="D26" i="1"/>
  <c r="L25" i="1"/>
  <c r="L25" i="2" s="1"/>
  <c r="H25" i="1"/>
  <c r="C25" i="1"/>
  <c r="D25" i="1" s="1"/>
  <c r="B25" i="1"/>
  <c r="L24" i="1"/>
  <c r="L24" i="2" s="1"/>
  <c r="H24" i="1"/>
  <c r="D24" i="1"/>
  <c r="B24" i="1"/>
  <c r="L23" i="1"/>
  <c r="L23" i="2" s="1"/>
  <c r="H23" i="1"/>
  <c r="D23" i="1"/>
  <c r="B23" i="1"/>
  <c r="K21" i="1"/>
  <c r="J21" i="1"/>
  <c r="L21" i="1" s="1"/>
  <c r="L21" i="2" s="1"/>
  <c r="G21" i="1"/>
  <c r="F21" i="1"/>
  <c r="D21" i="1"/>
  <c r="C21" i="1"/>
  <c r="B21" i="1"/>
  <c r="L20" i="1"/>
  <c r="L20" i="2" s="1"/>
  <c r="H20" i="1"/>
  <c r="D20" i="1"/>
  <c r="L19" i="1"/>
  <c r="L19" i="2" s="1"/>
  <c r="H19" i="1"/>
  <c r="H21" i="1" s="1"/>
  <c r="D19" i="1"/>
  <c r="K15" i="1"/>
  <c r="K38" i="1" s="1"/>
  <c r="J15" i="1"/>
  <c r="J38" i="1" s="1"/>
  <c r="F15" i="1"/>
  <c r="F38" i="1" s="1"/>
  <c r="C15" i="1"/>
  <c r="D15" i="1" s="1"/>
  <c r="D38" i="1" s="1"/>
  <c r="B15" i="1"/>
  <c r="B38" i="1" s="1"/>
  <c r="L14" i="1"/>
  <c r="L14" i="2" s="1"/>
  <c r="G14" i="1"/>
  <c r="H14" i="1" s="1"/>
  <c r="D14" i="1"/>
  <c r="L13" i="1"/>
  <c r="L13" i="2" s="1"/>
  <c r="H13" i="1"/>
  <c r="D13" i="1"/>
  <c r="L12" i="1"/>
  <c r="L12" i="2" s="1"/>
  <c r="H12" i="1"/>
  <c r="D12" i="1"/>
  <c r="L11" i="1"/>
  <c r="L11" i="2" s="1"/>
  <c r="H11" i="1"/>
  <c r="D11" i="1"/>
  <c r="L10" i="1"/>
  <c r="L10" i="2" s="1"/>
  <c r="H10" i="1"/>
  <c r="D10" i="1"/>
  <c r="L9" i="1"/>
  <c r="L9" i="2" s="1"/>
  <c r="H9" i="1"/>
  <c r="D9" i="1"/>
  <c r="L8" i="1"/>
  <c r="L8" i="2" s="1"/>
  <c r="H8" i="1"/>
  <c r="D8" i="1"/>
  <c r="L7" i="1"/>
  <c r="L7" i="2" s="1"/>
  <c r="H7" i="1"/>
  <c r="H15" i="1" s="1"/>
  <c r="H38" i="1" s="1"/>
  <c r="D7" i="1"/>
  <c r="D45" i="5" l="1"/>
  <c r="H45" i="5"/>
  <c r="C45" i="5"/>
  <c r="D19" i="6"/>
  <c r="D47" i="6" s="1"/>
  <c r="E47" i="6" s="1"/>
  <c r="E25" i="5"/>
  <c r="I18" i="5"/>
  <c r="I25" i="5"/>
  <c r="E40" i="6"/>
  <c r="H40" i="3"/>
  <c r="C38" i="1"/>
  <c r="D17" i="3"/>
  <c r="D40" i="3" s="1"/>
  <c r="J17" i="3"/>
  <c r="T17" i="3"/>
  <c r="T40" i="3" s="1"/>
  <c r="I17" i="4"/>
  <c r="I40" i="4" s="1"/>
  <c r="E18" i="5"/>
  <c r="G45" i="5"/>
  <c r="E16" i="6"/>
  <c r="E19" i="6" s="1"/>
  <c r="G15" i="1"/>
  <c r="G38" i="1" s="1"/>
  <c r="L15" i="1"/>
  <c r="G15" i="2"/>
  <c r="G38" i="2" s="1"/>
  <c r="C38" i="2"/>
  <c r="P17" i="3"/>
  <c r="P40" i="3" s="1"/>
  <c r="E17" i="4"/>
  <c r="E40" i="4" s="1"/>
  <c r="E45" i="5" l="1"/>
  <c r="I45" i="5"/>
  <c r="J40" i="3"/>
  <c r="L17" i="3"/>
  <c r="L40" i="3" s="1"/>
  <c r="L15" i="2"/>
  <c r="L38" i="1"/>
  <c r="L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4" authorId="0" shapeId="0" xr:uid="{00000000-0006-0000-0500-000001000000}">
      <text>
        <r>
          <rPr>
            <sz val="11"/>
            <color rgb="FF000000"/>
            <rFont val="Calibri"/>
            <family val="2"/>
          </rPr>
          <t xml:space="preserve">Toni Allan:
</t>
        </r>
        <r>
          <rPr>
            <sz val="11"/>
            <color rgb="FF000000"/>
            <rFont val="Calibri"/>
            <family val="2"/>
          </rPr>
          <t>This includes expenses for - winter and spring concerts, K &amp; 5th graduation, kinder breakfast, muffins with mom, fine arts &amp; french night, etc.</t>
        </r>
      </text>
    </comment>
    <comment ref="A41" authorId="0" shapeId="0" xr:uid="{00000000-0006-0000-0500-000002000000}">
      <text>
        <r>
          <rPr>
            <sz val="11"/>
            <color rgb="FF000000"/>
            <rFont val="Calibri"/>
            <family val="2"/>
          </rPr>
          <t xml:space="preserve">Toni Allan:
</t>
        </r>
        <r>
          <rPr>
            <sz val="11"/>
            <color rgb="FF000000"/>
            <rFont val="Calibri"/>
            <family val="2"/>
          </rPr>
          <t>Bank fees and cc interest, includes paypall fees</t>
        </r>
      </text>
    </comment>
    <comment ref="A42" authorId="0" shapeId="0" xr:uid="{00000000-0006-0000-0500-000003000000}">
      <text>
        <r>
          <rPr>
            <sz val="11"/>
            <color rgb="FF000000"/>
            <rFont val="Calibri"/>
          </rPr>
          <t>Toni Allan:
PSO Kick Off - Postino
Coffee Shop Conversations</t>
        </r>
      </text>
    </comment>
    <comment ref="A43" authorId="0" shapeId="0" xr:uid="{00000000-0006-0000-0500-000004000000}">
      <text>
        <r>
          <rPr>
            <sz val="11"/>
            <color rgb="FF000000"/>
            <rFont val="Calibri"/>
            <family val="2"/>
          </rPr>
          <t xml:space="preserve">Toni Allan:
</t>
        </r>
        <r>
          <rPr>
            <sz val="11"/>
            <color rgb="FF000000"/>
            <rFont val="Calibri"/>
            <family val="2"/>
          </rPr>
          <t xml:space="preserve">Quickbooks monthly
</t>
        </r>
        <r>
          <rPr>
            <sz val="11"/>
            <color rgb="FF000000"/>
            <rFont val="Calibri"/>
            <family val="2"/>
          </rPr>
          <t>My School Anywhere - $398 once a year</t>
        </r>
      </text>
    </comment>
    <comment ref="A44" authorId="0" shapeId="0" xr:uid="{00000000-0006-0000-0500-000005000000}">
      <text>
        <r>
          <rPr>
            <sz val="11"/>
            <color rgb="FF000000"/>
            <rFont val="Calibri"/>
            <family val="2"/>
          </rPr>
          <t xml:space="preserve">Toni Allan:
</t>
        </r>
        <r>
          <rPr>
            <sz val="11"/>
            <color rgb="FF000000"/>
            <rFont val="Calibri"/>
            <family val="2"/>
          </rPr>
          <t>Any office supplies needed for PSO, PSO Lead Shirts</t>
        </r>
      </text>
    </comment>
    <comment ref="A45" authorId="0" shapeId="0" xr:uid="{00000000-0006-0000-0500-000006000000}">
      <text>
        <r>
          <rPr>
            <sz val="11"/>
            <color rgb="FF000000"/>
            <rFont val="Calibri"/>
            <family val="2"/>
          </rPr>
          <t xml:space="preserve">Toni Allan:
</t>
        </r>
        <r>
          <rPr>
            <sz val="11"/>
            <color rgb="FF000000"/>
            <rFont val="Calibri"/>
            <family val="2"/>
          </rPr>
          <t>Yearbook accrual credit from 2016-2017 &amp; Volunteer appreciation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3" authorId="0" shapeId="0" xr:uid="{00000000-0006-0000-0400-000001000000}">
      <text>
        <r>
          <rPr>
            <sz val="11"/>
            <color rgb="FF000000"/>
            <rFont val="Calibri"/>
            <family val="2"/>
          </rPr>
          <t xml:space="preserve">Toni Allan:
</t>
        </r>
        <r>
          <rPr>
            <sz val="11"/>
            <color rgb="FF000000"/>
            <rFont val="Calibri"/>
            <family val="2"/>
          </rPr>
          <t>This includes expenses for - winter and spring concerts, K &amp; 5th graduation, kinder breakfast, muffins with mom, fine arts &amp; french night, etc.</t>
        </r>
      </text>
    </comment>
    <comment ref="A39" authorId="0" shapeId="0" xr:uid="{00000000-0006-0000-0400-000002000000}">
      <text>
        <r>
          <rPr>
            <sz val="11"/>
            <color rgb="FF000000"/>
            <rFont val="Calibri"/>
            <family val="2"/>
          </rPr>
          <t xml:space="preserve">Toni Allan:
</t>
        </r>
        <r>
          <rPr>
            <sz val="11"/>
            <color rgb="FF000000"/>
            <rFont val="Calibri"/>
            <family val="2"/>
          </rPr>
          <t>Bank fees and cc interest, includes paypall fees</t>
        </r>
      </text>
    </comment>
    <comment ref="A40" authorId="0" shapeId="0" xr:uid="{00000000-0006-0000-0400-000003000000}">
      <text>
        <r>
          <rPr>
            <sz val="11"/>
            <color rgb="FF000000"/>
            <rFont val="Calibri"/>
            <family val="2"/>
          </rPr>
          <t xml:space="preserve">Toni Allan:
</t>
        </r>
        <r>
          <rPr>
            <sz val="11"/>
            <color rgb="FF000000"/>
            <rFont val="Calibri"/>
            <family val="2"/>
          </rPr>
          <t xml:space="preserve">PSO Kick Off - Postino
</t>
        </r>
        <r>
          <rPr>
            <sz val="11"/>
            <color rgb="FF000000"/>
            <rFont val="Calibri"/>
            <family val="2"/>
          </rPr>
          <t>Coffee Shop Conversations</t>
        </r>
      </text>
    </comment>
    <comment ref="A41" authorId="0" shapeId="0" xr:uid="{00000000-0006-0000-0400-000004000000}">
      <text>
        <r>
          <rPr>
            <sz val="11"/>
            <color rgb="FF000000"/>
            <rFont val="Calibri"/>
            <family val="2"/>
          </rPr>
          <t xml:space="preserve">Toni Allan:
</t>
        </r>
        <r>
          <rPr>
            <sz val="11"/>
            <color rgb="FF000000"/>
            <rFont val="Calibri"/>
            <family val="2"/>
          </rPr>
          <t xml:space="preserve">Quickbooks monthly
</t>
        </r>
        <r>
          <rPr>
            <sz val="11"/>
            <color rgb="FF000000"/>
            <rFont val="Calibri"/>
            <family val="2"/>
          </rPr>
          <t>My School Anywhere - $398 once a year</t>
        </r>
      </text>
    </comment>
    <comment ref="A42" authorId="0" shapeId="0" xr:uid="{00000000-0006-0000-0400-000005000000}">
      <text>
        <r>
          <rPr>
            <sz val="11"/>
            <color rgb="FF000000"/>
            <rFont val="Calibri"/>
            <family val="2"/>
          </rPr>
          <t xml:space="preserve">Toni Allan:
</t>
        </r>
        <r>
          <rPr>
            <sz val="11"/>
            <color rgb="FF000000"/>
            <rFont val="Calibri"/>
            <family val="2"/>
          </rPr>
          <t>Any office supplies needed for PSO, PSO Lead Shirts</t>
        </r>
      </text>
    </comment>
    <comment ref="A43" authorId="0" shapeId="0" xr:uid="{00000000-0006-0000-0400-000006000000}">
      <text>
        <r>
          <rPr>
            <sz val="11"/>
            <color rgb="FF000000"/>
            <rFont val="Calibri"/>
            <family val="2"/>
          </rPr>
          <t xml:space="preserve">Toni Allan:
</t>
        </r>
        <r>
          <rPr>
            <sz val="11"/>
            <color rgb="FF000000"/>
            <rFont val="Calibri"/>
            <family val="2"/>
          </rPr>
          <t>Yearbook accrual credit from 2016-2017 &amp; Volunteer appreciation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3" authorId="0" shapeId="0" xr:uid="{00000000-0006-0000-0300-000001000000}">
      <text>
        <r>
          <rPr>
            <sz val="11"/>
            <color rgb="FF000000"/>
            <rFont val="Calibri"/>
          </rPr>
          <t>Toni Allan:
This includes expenses for - winter and spring concerts, K &amp; 5th graduation, kinder breakfast, muffins with mom, fine arts &amp; french night, etc.</t>
        </r>
      </text>
    </comment>
    <comment ref="A34" authorId="0" shapeId="0" xr:uid="{00000000-0006-0000-0300-000002000000}">
      <text>
        <r>
          <rPr>
            <sz val="11"/>
            <color rgb="FF000000"/>
            <rFont val="Calibri"/>
          </rPr>
          <t>Toni Allan:
Bank fees and cc interest, includes paypall fees</t>
        </r>
      </text>
    </comment>
    <comment ref="A35" authorId="0" shapeId="0" xr:uid="{00000000-0006-0000-0300-000003000000}">
      <text>
        <r>
          <rPr>
            <sz val="11"/>
            <color rgb="FF000000"/>
            <rFont val="Calibri"/>
          </rPr>
          <t>Toni Allan:
PSO Kick Off - Postino
Coffee Shop Conversations</t>
        </r>
      </text>
    </comment>
    <comment ref="A36" authorId="0" shapeId="0" xr:uid="{00000000-0006-0000-0300-000004000000}">
      <text>
        <r>
          <rPr>
            <sz val="11"/>
            <color rgb="FF000000"/>
            <rFont val="Calibri"/>
          </rPr>
          <t>Toni Allan:
Quickbooks monthly
My School Anywhere - $398 once a year</t>
        </r>
      </text>
    </comment>
    <comment ref="A37" authorId="0" shapeId="0" xr:uid="{00000000-0006-0000-0300-000005000000}">
      <text>
        <r>
          <rPr>
            <sz val="11"/>
            <color rgb="FF000000"/>
            <rFont val="Calibri"/>
          </rPr>
          <t>Toni Allan:
Any office supplies needed for PSO, PSO Lead Shirts</t>
        </r>
      </text>
    </comment>
    <comment ref="A38" authorId="0" shapeId="0" xr:uid="{00000000-0006-0000-0300-000006000000}">
      <text>
        <r>
          <rPr>
            <sz val="11"/>
            <color rgb="FF000000"/>
            <rFont val="Calibri"/>
          </rPr>
          <t>Toni Allan:
Yearbook accrual credit from 2016-2017 &amp; Volunteer appreciation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200-000001000000}">
      <text>
        <r>
          <rPr>
            <sz val="11"/>
            <color rgb="FF000000"/>
            <rFont val="Calibri"/>
          </rPr>
          <t>Toni Allan:
$150 of this was just change re-deposited, not actual revenue.  Did not adjust as I wanted the numbers to match what we had already reported. Actual sock hop revenue was $197</t>
        </r>
      </text>
    </comment>
    <comment ref="A13" authorId="0" shapeId="0" xr:uid="{00000000-0006-0000-0200-000002000000}">
      <text>
        <r>
          <rPr>
            <sz val="11"/>
            <color rgb="FF000000"/>
            <rFont val="Calibri"/>
          </rPr>
          <t>Toni Allan:
This includes expenses for - winter and spring concerts, K &amp; 5th graduation, kinder breakfast, muffins with mom, fine arts &amp; french night, etc.</t>
        </r>
      </text>
    </comment>
    <comment ref="G14" authorId="0" shapeId="0" xr:uid="{00000000-0006-0000-0200-000003000000}">
      <text>
        <r>
          <rPr>
            <sz val="11"/>
            <color rgb="FF000000"/>
            <rFont val="Calibri"/>
          </rPr>
          <t>Toni Allan:
18 classrooms at $150 each</t>
        </r>
      </text>
    </comment>
    <comment ref="K14" authorId="0" shapeId="0" xr:uid="{00000000-0006-0000-0200-000004000000}">
      <text>
        <r>
          <rPr>
            <sz val="11"/>
            <color rgb="FF000000"/>
            <rFont val="Calibri"/>
          </rPr>
          <t>Toni Allan:
Prior year reimb.</t>
        </r>
      </text>
    </comment>
    <comment ref="O14" authorId="0" shapeId="0" xr:uid="{00000000-0006-0000-0200-000005000000}">
      <text>
        <r>
          <rPr>
            <sz val="11"/>
            <color rgb="FF000000"/>
            <rFont val="Calibri"/>
          </rPr>
          <t>Toni Allan:
18 classrooms @ $200 per classroom</t>
        </r>
      </text>
    </comment>
    <comment ref="C21" authorId="0" shapeId="0" xr:uid="{00000000-0006-0000-0200-000006000000}">
      <text>
        <r>
          <rPr>
            <sz val="11"/>
            <color rgb="FF000000"/>
            <rFont val="Calibri"/>
          </rPr>
          <t>Toni Allan:
Water purchased for lunches is included in this cost</t>
        </r>
      </text>
    </comment>
    <comment ref="F21" authorId="0" shapeId="0" xr:uid="{00000000-0006-0000-0200-000007000000}">
      <text>
        <r>
          <rPr>
            <sz val="11"/>
            <color rgb="FF000000"/>
            <rFont val="Calibri"/>
          </rPr>
          <t>Toni Allan:
Possibly bring back a few snacks in order to promote more snack sales</t>
        </r>
      </text>
    </comment>
    <comment ref="F27" authorId="0" shapeId="0" xr:uid="{00000000-0006-0000-0200-000008000000}">
      <text>
        <r>
          <rPr>
            <sz val="11"/>
            <color rgb="FF000000"/>
            <rFont val="Calibri"/>
          </rPr>
          <t>Toni Allan:
We will need a few spirit wear days in order to generate sales of in-stock spirit wear</t>
        </r>
      </text>
    </comment>
    <comment ref="A34" authorId="0" shapeId="0" xr:uid="{00000000-0006-0000-0200-000009000000}">
      <text>
        <r>
          <rPr>
            <sz val="11"/>
            <color rgb="FF000000"/>
            <rFont val="Calibri"/>
          </rPr>
          <t>Toni Allan:
Bank fees and cc interest, includes paypall fees</t>
        </r>
      </text>
    </comment>
    <comment ref="A35" authorId="0" shapeId="0" xr:uid="{00000000-0006-0000-0200-00000A000000}">
      <text>
        <r>
          <rPr>
            <sz val="11"/>
            <color rgb="FF000000"/>
            <rFont val="Calibri"/>
          </rPr>
          <t>Toni Allan:
PSO Kick Off - Postino
Coffee Shop Conversations</t>
        </r>
      </text>
    </comment>
    <comment ref="A36" authorId="0" shapeId="0" xr:uid="{00000000-0006-0000-0200-00000B000000}">
      <text>
        <r>
          <rPr>
            <sz val="11"/>
            <color rgb="FF000000"/>
            <rFont val="Calibri"/>
          </rPr>
          <t>Toni Allan:
Quickbooks monthly
My School Anywhere - $398 once a year</t>
        </r>
      </text>
    </comment>
    <comment ref="A37" authorId="0" shapeId="0" xr:uid="{00000000-0006-0000-0200-00000C000000}">
      <text>
        <r>
          <rPr>
            <sz val="11"/>
            <color rgb="FF000000"/>
            <rFont val="Calibri"/>
          </rPr>
          <t>Toni Allan:
Any office supplies needed for PSO, PSO Lead Shirts</t>
        </r>
      </text>
    </comment>
    <comment ref="K37" authorId="0" shapeId="0" xr:uid="{00000000-0006-0000-0200-00000D000000}">
      <text>
        <r>
          <rPr>
            <sz val="11"/>
            <color rgb="FF000000"/>
            <rFont val="Calibri"/>
          </rPr>
          <t xml:space="preserve">Toni Allan:
PSO Shirts
</t>
        </r>
      </text>
    </comment>
    <comment ref="A38" authorId="0" shapeId="0" xr:uid="{00000000-0006-0000-0200-00000E000000}">
      <text>
        <r>
          <rPr>
            <sz val="11"/>
            <color rgb="FF000000"/>
            <rFont val="Calibri"/>
          </rPr>
          <t>Toni Allan:
Yearbook accrual credit from 2016-2017 &amp; Volunteer appreciation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000-000001000000}">
      <text>
        <r>
          <rPr>
            <sz val="11"/>
            <color rgb="FF000000"/>
            <rFont val="Calibri"/>
          </rPr>
          <t>Toni Allan:
$150 of this was just change re-deposited, not actual revenue.  Did not adjust as I wanted the numbers to match what we had already reported. Actual sock hop revenue was $197</t>
        </r>
      </text>
    </comment>
    <comment ref="A13" authorId="0" shapeId="0" xr:uid="{00000000-0006-0000-0000-000002000000}">
      <text>
        <r>
          <rPr>
            <sz val="11"/>
            <color rgb="FF000000"/>
            <rFont val="Calibri"/>
          </rPr>
          <t>Toni Allan:
This includes expenses for - winter and spring concerts, K &amp; 5th graduation, kinder breakfast, muffins with mom, fine arts &amp; french night, etc.</t>
        </r>
      </text>
    </comment>
    <comment ref="G14" authorId="0" shapeId="0" xr:uid="{00000000-0006-0000-0000-000003000000}">
      <text>
        <r>
          <rPr>
            <sz val="11"/>
            <color rgb="FF000000"/>
            <rFont val="Calibri"/>
          </rPr>
          <t>Toni Allan:
18 classrooms at $150 each</t>
        </r>
      </text>
    </comment>
    <comment ref="K14" authorId="0" shapeId="0" xr:uid="{00000000-0006-0000-0000-000004000000}">
      <text>
        <r>
          <rPr>
            <sz val="11"/>
            <color rgb="FF000000"/>
            <rFont val="Calibri"/>
          </rPr>
          <t>Toni Allan:
Prior year reimb.</t>
        </r>
      </text>
    </comment>
    <comment ref="C19" authorId="0" shapeId="0" xr:uid="{00000000-0006-0000-0000-000005000000}">
      <text>
        <r>
          <rPr>
            <sz val="11"/>
            <color rgb="FF000000"/>
            <rFont val="Calibri"/>
          </rPr>
          <t>Toni Allan:
Water purchased for lunches is included in this cost</t>
        </r>
      </text>
    </comment>
    <comment ref="F19" authorId="0" shapeId="0" xr:uid="{00000000-0006-0000-0000-000006000000}">
      <text>
        <r>
          <rPr>
            <sz val="11"/>
            <color rgb="FF000000"/>
            <rFont val="Calibri"/>
          </rPr>
          <t>Toni Allan:
Possibly bring back a few snacks in order to promote more snack sales</t>
        </r>
      </text>
    </comment>
    <comment ref="F25" authorId="0" shapeId="0" xr:uid="{00000000-0006-0000-0000-000007000000}">
      <text>
        <r>
          <rPr>
            <sz val="11"/>
            <color rgb="FF000000"/>
            <rFont val="Calibri"/>
          </rPr>
          <t>Toni Allan:
We will need a few spirit wear days in order to generate sales of in-stock spirit wear</t>
        </r>
      </text>
    </comment>
    <comment ref="A32" authorId="0" shapeId="0" xr:uid="{00000000-0006-0000-0000-000008000000}">
      <text>
        <r>
          <rPr>
            <sz val="11"/>
            <color rgb="FF000000"/>
            <rFont val="Calibri"/>
          </rPr>
          <t>Toni Allan:
Bank fees and cc interest</t>
        </r>
      </text>
    </comment>
    <comment ref="A33" authorId="0" shapeId="0" xr:uid="{00000000-0006-0000-0000-000009000000}">
      <text>
        <r>
          <rPr>
            <sz val="11"/>
            <color rgb="FF000000"/>
            <rFont val="Calibri"/>
          </rPr>
          <t>Toni Allan:
PSO Kick Off - Postino
Coffee Shop Conversations</t>
        </r>
      </text>
    </comment>
    <comment ref="A34" authorId="0" shapeId="0" xr:uid="{00000000-0006-0000-0000-00000A000000}">
      <text>
        <r>
          <rPr>
            <sz val="11"/>
            <color rgb="FF000000"/>
            <rFont val="Calibri"/>
          </rPr>
          <t>Toni Allan:
Quickbooks monthly
My School Anywhere - $398 once a year</t>
        </r>
      </text>
    </comment>
    <comment ref="A35" authorId="0" shapeId="0" xr:uid="{00000000-0006-0000-0000-00000B000000}">
      <text>
        <r>
          <rPr>
            <sz val="11"/>
            <color rgb="FF000000"/>
            <rFont val="Calibri"/>
          </rPr>
          <t>Toni Allan:
Any office supplies needed for PSO</t>
        </r>
      </text>
    </comment>
    <comment ref="K35" authorId="0" shapeId="0" xr:uid="{00000000-0006-0000-0000-00000C000000}">
      <text>
        <r>
          <rPr>
            <sz val="11"/>
            <color rgb="FF000000"/>
            <rFont val="Calibri"/>
          </rPr>
          <t xml:space="preserve">Toni Allan:
PSO Shirts
</t>
        </r>
      </text>
    </comment>
    <comment ref="A36" authorId="0" shapeId="0" xr:uid="{00000000-0006-0000-0000-00000D000000}">
      <text>
        <r>
          <rPr>
            <sz val="11"/>
            <color rgb="FF000000"/>
            <rFont val="Calibri"/>
          </rPr>
          <t>Toni Allan:
Yearbook accrual credit from 2016-2017 &amp; Volunteer appreciation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100-000001000000}">
      <text>
        <r>
          <rPr>
            <sz val="11"/>
            <color rgb="FF000000"/>
            <rFont val="Calibri"/>
          </rPr>
          <t>Toni Allan:
$150 of this was just change re-deposited, not actual revenue.  Did not adjust as I wanted the numbers to match what we had already reported. Actual sock hop revenue was $197</t>
        </r>
      </text>
    </comment>
    <comment ref="A13" authorId="0" shapeId="0" xr:uid="{00000000-0006-0000-0100-000002000000}">
      <text>
        <r>
          <rPr>
            <sz val="11"/>
            <color rgb="FF000000"/>
            <rFont val="Calibri"/>
          </rPr>
          <t>Toni Allan:
This includes expenses for - winter and spring concerts, K &amp; 5th graduation, kinder breakfast, muffins with mom, fine arts &amp; french night, etc.</t>
        </r>
      </text>
    </comment>
    <comment ref="G14" authorId="0" shapeId="0" xr:uid="{00000000-0006-0000-0100-000003000000}">
      <text>
        <r>
          <rPr>
            <sz val="11"/>
            <color rgb="FF000000"/>
            <rFont val="Calibri"/>
          </rPr>
          <t>Toni Allan:
18 classrooms at $150 each</t>
        </r>
      </text>
    </comment>
    <comment ref="C19" authorId="0" shapeId="0" xr:uid="{00000000-0006-0000-0100-000004000000}">
      <text>
        <r>
          <rPr>
            <sz val="11"/>
            <color rgb="FF000000"/>
            <rFont val="Calibri"/>
          </rPr>
          <t>Toni Allan:
Water purchased for lunches is included in this cost</t>
        </r>
      </text>
    </comment>
    <comment ref="F19" authorId="0" shapeId="0" xr:uid="{00000000-0006-0000-0100-000005000000}">
      <text>
        <r>
          <rPr>
            <sz val="11"/>
            <color rgb="FF000000"/>
            <rFont val="Calibri"/>
          </rPr>
          <t>Toni Allan:
Possibly bring back a few snacks in order to promote more snack sales</t>
        </r>
      </text>
    </comment>
    <comment ref="F25" authorId="0" shapeId="0" xr:uid="{00000000-0006-0000-0100-000006000000}">
      <text>
        <r>
          <rPr>
            <sz val="11"/>
            <color rgb="FF000000"/>
            <rFont val="Calibri"/>
          </rPr>
          <t>Toni Allan:
We will need a few spirit wear days in order to generate sales of in-stock spirit wear</t>
        </r>
      </text>
    </comment>
    <comment ref="A32" authorId="0" shapeId="0" xr:uid="{00000000-0006-0000-0100-000007000000}">
      <text>
        <r>
          <rPr>
            <sz val="11"/>
            <color rgb="FF000000"/>
            <rFont val="Calibri"/>
          </rPr>
          <t>Toni Allan:
Bank fees and cc interest</t>
        </r>
      </text>
    </comment>
    <comment ref="A33" authorId="0" shapeId="0" xr:uid="{00000000-0006-0000-0100-000008000000}">
      <text>
        <r>
          <rPr>
            <sz val="11"/>
            <color rgb="FF000000"/>
            <rFont val="Calibri"/>
          </rPr>
          <t>Toni Allan:
PSO Kick Off - Postino
Coffee Shop Conversations</t>
        </r>
      </text>
    </comment>
    <comment ref="A34" authorId="0" shapeId="0" xr:uid="{00000000-0006-0000-0100-000009000000}">
      <text>
        <r>
          <rPr>
            <sz val="11"/>
            <color rgb="FF000000"/>
            <rFont val="Calibri"/>
          </rPr>
          <t>Toni Allan:
Quickbooks monthly
My School Anywhere - $398 once a year</t>
        </r>
      </text>
    </comment>
    <comment ref="A35" authorId="0" shapeId="0" xr:uid="{00000000-0006-0000-0100-00000A000000}">
      <text>
        <r>
          <rPr>
            <sz val="11"/>
            <color rgb="FF000000"/>
            <rFont val="Calibri"/>
          </rPr>
          <t>Toni Allan:
Any office supplies needed for PSO</t>
        </r>
      </text>
    </comment>
    <comment ref="A36" authorId="0" shapeId="0" xr:uid="{00000000-0006-0000-0100-00000B000000}">
      <text>
        <r>
          <rPr>
            <sz val="11"/>
            <color rgb="FF000000"/>
            <rFont val="Calibri"/>
          </rPr>
          <t>Toni Allan:
Yearbook accrual credit from 2016-2017</t>
        </r>
      </text>
    </comment>
  </commentList>
</comments>
</file>

<file path=xl/sharedStrings.xml><?xml version="1.0" encoding="utf-8"?>
<sst xmlns="http://schemas.openxmlformats.org/spreadsheetml/2006/main" count="277" uniqueCount="75">
  <si>
    <t>ACTUAL</t>
  </si>
  <si>
    <t>BUDGET</t>
  </si>
  <si>
    <t>ACTUAL TO DATE - thru 2.28</t>
  </si>
  <si>
    <t>2017-2018</t>
  </si>
  <si>
    <t>2018-2019</t>
  </si>
  <si>
    <t>Revenue</t>
  </si>
  <si>
    <t>Expenses</t>
  </si>
  <si>
    <t>Profit</t>
  </si>
  <si>
    <t xml:space="preserve">   Events</t>
  </si>
  <si>
    <t>Mother Son Event</t>
  </si>
  <si>
    <t>Fall Festival</t>
  </si>
  <si>
    <t>Daddy Daughter Dance</t>
  </si>
  <si>
    <t>Sock Hop</t>
  </si>
  <si>
    <t>Movie Night</t>
  </si>
  <si>
    <t>Spring Fest</t>
  </si>
  <si>
    <t>Other Events</t>
  </si>
  <si>
    <t>Classroom Expenses</t>
  </si>
  <si>
    <t xml:space="preserve">  Total Events</t>
  </si>
  <si>
    <t xml:space="preserve">   Lunch Program</t>
  </si>
  <si>
    <t>Snacks</t>
  </si>
  <si>
    <t>Lunches</t>
  </si>
  <si>
    <t xml:space="preserve">   Charger Night</t>
  </si>
  <si>
    <t xml:space="preserve">   Passive Fundraising</t>
  </si>
  <si>
    <t xml:space="preserve">   School Spirit </t>
  </si>
  <si>
    <t xml:space="preserve">   Teacher Appreciation</t>
  </si>
  <si>
    <t xml:space="preserve">   Uniform Exchange</t>
  </si>
  <si>
    <t xml:space="preserve">   Yearbook</t>
  </si>
  <si>
    <t>Prior Year</t>
  </si>
  <si>
    <t>Current Year</t>
  </si>
  <si>
    <t xml:space="preserve">   Bank Charges/Interest</t>
  </si>
  <si>
    <t xml:space="preserve">   Meeting Expense</t>
  </si>
  <si>
    <t xml:space="preserve">   Dues/Subscriptions</t>
  </si>
  <si>
    <t xml:space="preserve">   Office Expenses</t>
  </si>
  <si>
    <t xml:space="preserve">   Other</t>
  </si>
  <si>
    <t>Total</t>
  </si>
  <si>
    <t>ACTUAL TO DATE</t>
  </si>
  <si>
    <t>2019-2020</t>
  </si>
  <si>
    <t>Fall (Winter) Festival</t>
  </si>
  <si>
    <t>French Night</t>
  </si>
  <si>
    <t>Grandparents' Day</t>
  </si>
  <si>
    <t>2020-2021</t>
  </si>
  <si>
    <t xml:space="preserve"> Passive Fundraising</t>
  </si>
  <si>
    <t>TA6:A40otal</t>
  </si>
  <si>
    <t>Raffle Baskets under Other General</t>
  </si>
  <si>
    <t>Neon Night</t>
  </si>
  <si>
    <t>Grade Level Events - silly string and Kinder breakfast</t>
  </si>
  <si>
    <t>Classroom Expenses (Parties)</t>
  </si>
  <si>
    <t>Dad's Club Events</t>
  </si>
  <si>
    <t>$2460 credit pending, $150 sponsor pending</t>
  </si>
  <si>
    <t>Pending deposits</t>
  </si>
  <si>
    <t>Snacks - Treat Friday</t>
  </si>
  <si>
    <t>$366.69 deposit pending</t>
  </si>
  <si>
    <t xml:space="preserve">   Teacher Appreciation Lunch</t>
  </si>
  <si>
    <t>Lead Teacher Birthdays</t>
  </si>
  <si>
    <t>Non-Lead/ESS Birthdays @$100 ech</t>
  </si>
  <si>
    <t>Other Teacher Appreciation</t>
  </si>
  <si>
    <t>Winter Baskets, Volunteer Appreciation</t>
  </si>
  <si>
    <t xml:space="preserve"> Other - Items Purchased for School</t>
  </si>
  <si>
    <t xml:space="preserve">playground, </t>
  </si>
  <si>
    <t>equipment voted by Board</t>
  </si>
  <si>
    <t>Neon Night - Fall</t>
  </si>
  <si>
    <t>Movie Night - Spring</t>
  </si>
  <si>
    <t>Library</t>
  </si>
  <si>
    <t>Lunch Program</t>
  </si>
  <si>
    <t>Charger Night</t>
  </si>
  <si>
    <t xml:space="preserve">School Spirit </t>
  </si>
  <si>
    <t>Uniform Exchange</t>
  </si>
  <si>
    <t>Yearbook</t>
  </si>
  <si>
    <t>Bank Charges/ Interest</t>
  </si>
  <si>
    <t xml:space="preserve">   Meeting Expense/ Volunteer Appreciation</t>
  </si>
  <si>
    <t>Office Expenses</t>
  </si>
  <si>
    <t>2022 - 2023</t>
  </si>
  <si>
    <t>Archway Arete Classical Academy
Parent Service Organization</t>
  </si>
  <si>
    <t>2021 - 2022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</si>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</sst>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  <numFmt numFmtId="165" formatCode="#,##0.00_ ;[Red]\-#,##0.00\ "/>
  </numFmts>
  <fonts count="23" x14ac:knownFonts="1">
    <font>
      <sz val="11"/>
      <color rgb="FF000000"/>
      <name val="Calibri"/>
    </font>
    <font>
      <b/>
      <sz val="14"/>
      <color rgb="FF000000"/>
      <name val="Arial"/>
    </font>
    <font>
      <b/>
      <sz val="10"/>
      <color rgb="FF000000"/>
      <name val="Arial"/>
    </font>
    <font>
      <sz val="11"/>
      <name val="Calibri"/>
    </font>
    <font>
      <b/>
      <sz val="11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i/>
      <sz val="10"/>
      <color rgb="FF000000"/>
      <name val="Calibri"/>
    </font>
    <font>
      <b/>
      <sz val="12"/>
      <color rgb="FF000000"/>
      <name val="Arial"/>
    </font>
    <font>
      <sz val="12"/>
      <color rgb="FF000000"/>
      <name val="Calibri"/>
    </font>
    <font>
      <b/>
      <sz val="12"/>
      <color rgb="FF000000"/>
      <name val="Calibri"/>
    </font>
    <font>
      <i/>
      <sz val="12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i/>
      <sz val="11"/>
      <color rgb="FF000000"/>
      <name val="Arial"/>
    </font>
    <font>
      <sz val="9"/>
      <color rgb="FF000000"/>
      <name val="Calibri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B6DDE8"/>
        <bgColor rgb="FFB6DDE8"/>
      </patternFill>
    </fill>
    <fill>
      <patternFill patternType="solid">
        <fgColor theme="1"/>
        <bgColor rgb="FFBFBFBF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4" fillId="0" borderId="4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0" xfId="0" applyNumberFormat="1" applyFont="1"/>
    <xf numFmtId="165" fontId="6" fillId="0" borderId="4" xfId="0" applyNumberFormat="1" applyFont="1" applyBorder="1" applyAlignment="1">
      <alignment horizontal="right" wrapText="1"/>
    </xf>
    <xf numFmtId="165" fontId="6" fillId="0" borderId="4" xfId="0" applyNumberFormat="1" applyFont="1" applyBorder="1"/>
    <xf numFmtId="165" fontId="5" fillId="0" borderId="0" xfId="0" applyNumberFormat="1" applyFont="1" applyAlignment="1">
      <alignment horizontal="right" wrapText="1"/>
    </xf>
    <xf numFmtId="165" fontId="5" fillId="0" borderId="0" xfId="0" applyNumberFormat="1" applyFont="1"/>
    <xf numFmtId="165" fontId="0" fillId="0" borderId="0" xfId="0" applyNumberFormat="1" applyFont="1"/>
    <xf numFmtId="165" fontId="6" fillId="0" borderId="5" xfId="0" applyNumberFormat="1" applyFont="1" applyBorder="1" applyAlignment="1">
      <alignment horizontal="right" wrapText="1"/>
    </xf>
    <xf numFmtId="165" fontId="6" fillId="0" borderId="5" xfId="0" applyNumberFormat="1" applyFont="1" applyBorder="1"/>
    <xf numFmtId="0" fontId="0" fillId="3" borderId="6" xfId="0" applyFont="1" applyFill="1" applyBorder="1"/>
    <xf numFmtId="0" fontId="0" fillId="5" borderId="6" xfId="0" applyFont="1" applyFill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5" fontId="9" fillId="0" borderId="0" xfId="0" applyNumberFormat="1" applyFont="1"/>
    <xf numFmtId="165" fontId="9" fillId="0" borderId="4" xfId="0" applyNumberFormat="1" applyFont="1" applyBorder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165" fontId="9" fillId="0" borderId="5" xfId="0" applyNumberFormat="1" applyFont="1" applyBorder="1"/>
    <xf numFmtId="165" fontId="10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left" wrapText="1"/>
    </xf>
    <xf numFmtId="0" fontId="13" fillId="0" borderId="0" xfId="0" applyFont="1"/>
    <xf numFmtId="0" fontId="13" fillId="0" borderId="0" xfId="0" applyFont="1" applyAlignment="1">
      <alignment horizontal="left" wrapText="1"/>
    </xf>
    <xf numFmtId="0" fontId="15" fillId="0" borderId="0" xfId="0" applyFont="1"/>
    <xf numFmtId="8" fontId="0" fillId="0" borderId="0" xfId="0" applyNumberFormat="1" applyFont="1"/>
    <xf numFmtId="0" fontId="0" fillId="0" borderId="0" xfId="0" applyFont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3" fillId="0" borderId="6" xfId="0" applyFont="1" applyBorder="1"/>
    <xf numFmtId="0" fontId="16" fillId="6" borderId="1" xfId="0" applyFont="1" applyFill="1" applyBorder="1" applyAlignment="1">
      <alignment horizontal="center"/>
    </xf>
    <xf numFmtId="0" fontId="17" fillId="7" borderId="2" xfId="0" applyFont="1" applyFill="1" applyBorder="1"/>
    <xf numFmtId="0" fontId="17" fillId="7" borderId="3" xfId="0" applyFont="1" applyFill="1" applyBorder="1"/>
    <xf numFmtId="0" fontId="12" fillId="8" borderId="6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center" wrapText="1" indent="9"/>
    </xf>
    <xf numFmtId="0" fontId="0" fillId="0" borderId="0" xfId="0" applyFont="1" applyAlignment="1">
      <alignment horizontal="left" vertical="center" indent="9"/>
    </xf>
    <xf numFmtId="165" fontId="13" fillId="0" borderId="6" xfId="0" applyNumberFormat="1" applyFont="1" applyBorder="1"/>
    <xf numFmtId="165" fontId="12" fillId="0" borderId="6" xfId="0" applyNumberFormat="1" applyFont="1" applyBorder="1" applyAlignment="1">
      <alignment horizontal="right" wrapText="1"/>
    </xf>
    <xf numFmtId="0" fontId="17" fillId="7" borderId="0" xfId="0" applyFont="1" applyFill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6" xfId="0" applyFont="1" applyBorder="1"/>
    <xf numFmtId="0" fontId="12" fillId="0" borderId="7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2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/>
    <xf numFmtId="44" fontId="13" fillId="0" borderId="7" xfId="0" applyNumberFormat="1" applyFont="1" applyBorder="1"/>
    <xf numFmtId="44" fontId="12" fillId="0" borderId="7" xfId="0" applyNumberFormat="1" applyFont="1" applyBorder="1" applyAlignment="1">
      <alignment horizontal="right" wrapText="1"/>
    </xf>
    <xf numFmtId="0" fontId="12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65" fontId="13" fillId="0" borderId="7" xfId="0" applyNumberFormat="1" applyFont="1" applyBorder="1"/>
    <xf numFmtId="165" fontId="12" fillId="0" borderId="7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12700</xdr:rowOff>
    </xdr:from>
    <xdr:to>
      <xdr:col>0</xdr:col>
      <xdr:colOff>533400</xdr:colOff>
      <xdr:row>1</xdr:row>
      <xdr:rowOff>219086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824501A-39B2-16C1-C58D-18A7B5271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00"/>
          <a:ext cx="457200" cy="460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12700</xdr:rowOff>
    </xdr:from>
    <xdr:to>
      <xdr:col>0</xdr:col>
      <xdr:colOff>533400</xdr:colOff>
      <xdr:row>1</xdr:row>
      <xdr:rowOff>219086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2832E78-0935-F943-8316-C0FD7ADFE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00"/>
          <a:ext cx="457200" cy="460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1"/>
  <sheetViews>
    <sheetView zoomScaleNormal="100" workbookViewId="0">
      <selection activeCell="B1" sqref="A1:XFD2"/>
    </sheetView>
  </sheetViews>
  <sheetFormatPr baseColWidth="10" defaultColWidth="14.5" defaultRowHeight="15" customHeight="1" x14ac:dyDescent="0.2"/>
  <cols>
    <col min="1" max="1" width="40.83203125" customWidth="1"/>
    <col min="2" max="2" width="4.5" customWidth="1"/>
    <col min="3" max="5" width="12.83203125" customWidth="1"/>
    <col min="6" max="6" width="4.5" customWidth="1"/>
    <col min="7" max="9" width="12.83203125" customWidth="1"/>
    <col min="10" max="10" width="4.1640625" customWidth="1"/>
    <col min="11" max="11" width="40.1640625" customWidth="1"/>
  </cols>
  <sheetData>
    <row r="1" spans="1:11" ht="20" customHeight="1" x14ac:dyDescent="0.2">
      <c r="A1" s="56" t="s">
        <v>72</v>
      </c>
      <c r="B1" s="57"/>
      <c r="C1" s="61" t="s">
        <v>1</v>
      </c>
      <c r="D1" s="61"/>
      <c r="E1" s="61"/>
      <c r="F1" s="61"/>
      <c r="G1" s="61"/>
      <c r="H1" s="61"/>
      <c r="I1" s="61"/>
    </row>
    <row r="2" spans="1:11" ht="20" customHeight="1" x14ac:dyDescent="0.2">
      <c r="A2" s="56"/>
      <c r="B2" s="57"/>
      <c r="C2" s="78" t="s">
        <v>71</v>
      </c>
      <c r="D2" s="78"/>
      <c r="E2" s="78"/>
      <c r="F2" s="78"/>
      <c r="G2" s="78"/>
      <c r="H2" s="78"/>
      <c r="I2" s="78"/>
    </row>
    <row r="3" spans="1:11" ht="18" x14ac:dyDescent="0.2">
      <c r="A3" s="46"/>
      <c r="B3" s="45"/>
    </row>
    <row r="4" spans="1:11" ht="15" customHeight="1" x14ac:dyDescent="0.2">
      <c r="B4" s="36"/>
      <c r="C4" s="52" t="s">
        <v>1</v>
      </c>
      <c r="D4" s="53"/>
      <c r="E4" s="54"/>
      <c r="F4" s="36"/>
      <c r="G4" s="52" t="s">
        <v>0</v>
      </c>
      <c r="H4" s="53"/>
      <c r="I4" s="54"/>
      <c r="K4" s="60" t="s">
        <v>74</v>
      </c>
    </row>
    <row r="5" spans="1:11" ht="16" x14ac:dyDescent="0.2">
      <c r="A5" s="37"/>
      <c r="B5" s="36"/>
      <c r="C5" s="55" t="s">
        <v>5</v>
      </c>
      <c r="D5" s="55" t="s">
        <v>6</v>
      </c>
      <c r="E5" s="55" t="s">
        <v>7</v>
      </c>
      <c r="F5" s="36"/>
      <c r="G5" s="55" t="s">
        <v>5</v>
      </c>
      <c r="H5" s="55" t="s">
        <v>6</v>
      </c>
      <c r="I5" s="55" t="s">
        <v>7</v>
      </c>
    </row>
    <row r="6" spans="1:11" x14ac:dyDescent="0.2">
      <c r="A6" s="35"/>
      <c r="B6" s="36"/>
      <c r="C6" s="36"/>
      <c r="D6" s="36"/>
      <c r="E6" s="36"/>
      <c r="F6" s="36"/>
      <c r="G6" s="36"/>
      <c r="H6" s="36"/>
      <c r="I6" s="36"/>
    </row>
    <row r="7" spans="1:11" ht="16" x14ac:dyDescent="0.2">
      <c r="A7" s="64" t="s">
        <v>8</v>
      </c>
      <c r="B7" s="51"/>
      <c r="C7" s="68"/>
      <c r="D7" s="68"/>
      <c r="E7" s="68"/>
      <c r="F7" s="51"/>
      <c r="G7" s="69"/>
      <c r="H7" s="69"/>
      <c r="I7" s="69"/>
      <c r="J7" s="62"/>
    </row>
    <row r="8" spans="1:11" ht="16" x14ac:dyDescent="0.2">
      <c r="A8" s="65" t="s">
        <v>9</v>
      </c>
      <c r="B8" s="51"/>
      <c r="C8" s="69">
        <v>2500</v>
      </c>
      <c r="D8" s="69">
        <v>-2250</v>
      </c>
      <c r="E8" s="69">
        <f t="shared" ref="E8:E18" si="0">C8+D8</f>
        <v>250</v>
      </c>
      <c r="F8" s="51"/>
      <c r="G8" s="69"/>
      <c r="H8" s="69"/>
      <c r="I8" s="69"/>
      <c r="J8" s="62"/>
    </row>
    <row r="9" spans="1:11" ht="16" x14ac:dyDescent="0.2">
      <c r="A9" s="65" t="s">
        <v>37</v>
      </c>
      <c r="B9" s="51"/>
      <c r="C9" s="69">
        <v>2750</v>
      </c>
      <c r="D9" s="69">
        <v>-2500</v>
      </c>
      <c r="E9" s="69">
        <f t="shared" si="0"/>
        <v>250</v>
      </c>
      <c r="F9" s="51"/>
      <c r="G9" s="69"/>
      <c r="H9" s="69"/>
      <c r="I9" s="69"/>
      <c r="J9" s="62"/>
    </row>
    <row r="10" spans="1:11" ht="16" x14ac:dyDescent="0.2">
      <c r="A10" s="65" t="s">
        <v>11</v>
      </c>
      <c r="B10" s="51"/>
      <c r="C10" s="69">
        <v>5500</v>
      </c>
      <c r="D10" s="69">
        <v>-4600</v>
      </c>
      <c r="E10" s="69">
        <f t="shared" si="0"/>
        <v>900</v>
      </c>
      <c r="F10" s="51"/>
      <c r="G10" s="69"/>
      <c r="H10" s="69"/>
      <c r="I10" s="69"/>
      <c r="J10" s="62"/>
    </row>
    <row r="11" spans="1:11" ht="16" x14ac:dyDescent="0.2">
      <c r="A11" s="65" t="s">
        <v>60</v>
      </c>
      <c r="B11" s="51"/>
      <c r="C11" s="69">
        <v>1200</v>
      </c>
      <c r="D11" s="69">
        <v>-2000</v>
      </c>
      <c r="E11" s="69">
        <f t="shared" si="0"/>
        <v>-800</v>
      </c>
      <c r="F11" s="51"/>
      <c r="G11" s="69"/>
      <c r="H11" s="69"/>
      <c r="I11" s="69"/>
      <c r="J11" s="62"/>
    </row>
    <row r="12" spans="1:11" ht="16" x14ac:dyDescent="0.2">
      <c r="A12" s="65" t="s">
        <v>13</v>
      </c>
      <c r="B12" s="51"/>
      <c r="C12" s="69">
        <v>1250</v>
      </c>
      <c r="D12" s="69">
        <v>-1000</v>
      </c>
      <c r="E12" s="69">
        <f t="shared" si="0"/>
        <v>250</v>
      </c>
      <c r="F12" s="51"/>
      <c r="G12" s="69"/>
      <c r="H12" s="69"/>
      <c r="I12" s="69"/>
      <c r="J12" s="62"/>
    </row>
    <row r="13" spans="1:11" ht="16" x14ac:dyDescent="0.2">
      <c r="A13" s="65" t="s">
        <v>61</v>
      </c>
      <c r="B13" s="51"/>
      <c r="C13" s="69">
        <v>1250</v>
      </c>
      <c r="D13" s="69">
        <v>-1000</v>
      </c>
      <c r="E13" s="69">
        <f t="shared" si="0"/>
        <v>250</v>
      </c>
      <c r="F13" s="51"/>
      <c r="G13" s="69"/>
      <c r="H13" s="69"/>
      <c r="I13" s="69"/>
      <c r="J13" s="63"/>
      <c r="K13" s="1"/>
    </row>
    <row r="14" spans="1:11" ht="16" x14ac:dyDescent="0.2">
      <c r="A14" s="65" t="s">
        <v>15</v>
      </c>
      <c r="B14" s="51"/>
      <c r="C14" s="69">
        <v>0</v>
      </c>
      <c r="D14" s="69">
        <v>-650</v>
      </c>
      <c r="E14" s="69">
        <f t="shared" si="0"/>
        <v>-650</v>
      </c>
      <c r="F14" s="51"/>
      <c r="G14" s="69"/>
      <c r="H14" s="69"/>
      <c r="I14" s="69"/>
      <c r="J14" s="62"/>
    </row>
    <row r="15" spans="1:11" ht="16" x14ac:dyDescent="0.2">
      <c r="A15" s="65" t="s">
        <v>46</v>
      </c>
      <c r="B15" s="51"/>
      <c r="C15" s="69">
        <v>0</v>
      </c>
      <c r="D15" s="69">
        <v>-3600</v>
      </c>
      <c r="E15" s="69">
        <f t="shared" si="0"/>
        <v>-3600</v>
      </c>
      <c r="F15" s="51"/>
      <c r="G15" s="69"/>
      <c r="H15" s="69"/>
      <c r="I15" s="69"/>
      <c r="J15" s="62"/>
    </row>
    <row r="16" spans="1:11" ht="16" x14ac:dyDescent="0.2">
      <c r="A16" s="65" t="s">
        <v>38</v>
      </c>
      <c r="B16" s="51"/>
      <c r="C16" s="69">
        <v>0</v>
      </c>
      <c r="D16" s="69">
        <f>-350</f>
        <v>-350</v>
      </c>
      <c r="E16" s="69">
        <f t="shared" si="0"/>
        <v>-350</v>
      </c>
      <c r="F16" s="51"/>
      <c r="G16" s="69"/>
      <c r="H16" s="69"/>
      <c r="I16" s="69"/>
      <c r="J16" s="62"/>
    </row>
    <row r="17" spans="1:11" ht="16" x14ac:dyDescent="0.2">
      <c r="A17" s="65" t="s">
        <v>47</v>
      </c>
      <c r="B17" s="51"/>
      <c r="C17" s="69">
        <v>1700</v>
      </c>
      <c r="D17" s="69">
        <v>-1500</v>
      </c>
      <c r="E17" s="69">
        <f t="shared" si="0"/>
        <v>200</v>
      </c>
      <c r="F17" s="51"/>
      <c r="G17" s="69"/>
      <c r="H17" s="69"/>
      <c r="I17" s="69"/>
      <c r="J17" s="62"/>
    </row>
    <row r="18" spans="1:11" ht="16" x14ac:dyDescent="0.2">
      <c r="A18" s="65" t="s">
        <v>39</v>
      </c>
      <c r="B18" s="51"/>
      <c r="C18" s="69">
        <v>0</v>
      </c>
      <c r="D18" s="69">
        <f>-1000</f>
        <v>-1000</v>
      </c>
      <c r="E18" s="69">
        <f t="shared" si="0"/>
        <v>-1000</v>
      </c>
      <c r="F18" s="51"/>
      <c r="G18" s="69"/>
      <c r="H18" s="69"/>
      <c r="I18" s="69"/>
      <c r="J18" s="62"/>
    </row>
    <row r="19" spans="1:11" ht="16" x14ac:dyDescent="0.2">
      <c r="A19" s="64" t="s">
        <v>17</v>
      </c>
      <c r="B19" s="51"/>
      <c r="C19" s="69">
        <f t="shared" ref="C19:E19" si="1">SUM(C8:C18)</f>
        <v>16150</v>
      </c>
      <c r="D19" s="69">
        <f t="shared" si="1"/>
        <v>-20450</v>
      </c>
      <c r="E19" s="69">
        <f t="shared" si="1"/>
        <v>-4300</v>
      </c>
      <c r="F19" s="51"/>
      <c r="G19" s="69"/>
      <c r="H19" s="69"/>
      <c r="I19" s="69"/>
      <c r="J19" s="62"/>
    </row>
    <row r="20" spans="1:11" x14ac:dyDescent="0.2">
      <c r="A20" s="64"/>
      <c r="B20" s="51"/>
      <c r="C20" s="69"/>
      <c r="D20" s="69"/>
      <c r="E20" s="69"/>
      <c r="F20" s="51"/>
      <c r="G20" s="69"/>
      <c r="H20" s="69"/>
      <c r="I20" s="69"/>
      <c r="J20" s="63"/>
      <c r="K20" s="1"/>
    </row>
    <row r="21" spans="1:11" ht="16" x14ac:dyDescent="0.2">
      <c r="A21" s="64" t="s">
        <v>62</v>
      </c>
      <c r="B21" s="51"/>
      <c r="C21" s="69">
        <v>0</v>
      </c>
      <c r="D21" s="69">
        <v>-500</v>
      </c>
      <c r="E21" s="69">
        <f>SUM(C21:D21)</f>
        <v>-500</v>
      </c>
      <c r="F21" s="51"/>
      <c r="G21" s="69"/>
      <c r="H21" s="69"/>
      <c r="I21" s="69"/>
      <c r="J21" s="62"/>
    </row>
    <row r="22" spans="1:11" x14ac:dyDescent="0.2">
      <c r="A22" s="64"/>
      <c r="B22" s="51"/>
      <c r="C22" s="69"/>
      <c r="D22" s="69"/>
      <c r="E22" s="69"/>
      <c r="F22" s="51"/>
      <c r="G22" s="69"/>
      <c r="H22" s="69"/>
      <c r="I22" s="69"/>
      <c r="J22" s="62"/>
    </row>
    <row r="23" spans="1:11" ht="16" x14ac:dyDescent="0.2">
      <c r="A23" s="64" t="s">
        <v>63</v>
      </c>
      <c r="B23" s="51"/>
      <c r="C23" s="69"/>
      <c r="D23" s="69"/>
      <c r="E23" s="69"/>
      <c r="F23" s="51"/>
      <c r="G23" s="69"/>
      <c r="H23" s="69"/>
      <c r="I23" s="69"/>
      <c r="J23" s="62"/>
    </row>
    <row r="24" spans="1:11" ht="16" x14ac:dyDescent="0.2">
      <c r="A24" s="65" t="s">
        <v>19</v>
      </c>
      <c r="B24" s="51"/>
      <c r="C24" s="69">
        <v>10000</v>
      </c>
      <c r="D24" s="69">
        <v>-10000</v>
      </c>
      <c r="E24" s="69">
        <f t="shared" ref="E24:E26" si="2">SUM(C24:D24)</f>
        <v>0</v>
      </c>
      <c r="F24" s="51"/>
      <c r="G24" s="69"/>
      <c r="H24" s="69"/>
      <c r="I24" s="69"/>
      <c r="J24" s="62"/>
    </row>
    <row r="25" spans="1:11" ht="16" x14ac:dyDescent="0.2">
      <c r="A25" s="65" t="s">
        <v>50</v>
      </c>
      <c r="B25" s="51"/>
      <c r="C25" s="69">
        <v>2500</v>
      </c>
      <c r="D25" s="69">
        <v>-2000</v>
      </c>
      <c r="E25" s="69">
        <f t="shared" si="2"/>
        <v>500</v>
      </c>
      <c r="F25" s="51"/>
      <c r="G25" s="69"/>
      <c r="H25" s="69"/>
      <c r="I25" s="69"/>
      <c r="J25" s="62"/>
    </row>
    <row r="26" spans="1:11" ht="16" x14ac:dyDescent="0.2">
      <c r="A26" s="65" t="s">
        <v>20</v>
      </c>
      <c r="B26" s="51"/>
      <c r="C26" s="69">
        <v>60000</v>
      </c>
      <c r="D26" s="69">
        <v>-45000</v>
      </c>
      <c r="E26" s="69">
        <f t="shared" si="2"/>
        <v>15000</v>
      </c>
      <c r="F26" s="51"/>
      <c r="G26" s="69"/>
      <c r="H26" s="69"/>
      <c r="I26" s="69"/>
      <c r="J26" s="62"/>
    </row>
    <row r="27" spans="1:11" x14ac:dyDescent="0.2">
      <c r="A27" s="65"/>
      <c r="B27" s="51"/>
      <c r="C27" s="69"/>
      <c r="D27" s="69"/>
      <c r="E27" s="69"/>
      <c r="F27" s="51"/>
      <c r="G27" s="69"/>
      <c r="H27" s="69"/>
      <c r="I27" s="69"/>
      <c r="J27" s="62"/>
    </row>
    <row r="28" spans="1:11" x14ac:dyDescent="0.2">
      <c r="A28" s="65"/>
      <c r="B28" s="51"/>
      <c r="C28" s="69"/>
      <c r="D28" s="69"/>
      <c r="E28" s="69"/>
      <c r="F28" s="51"/>
      <c r="G28" s="69"/>
      <c r="H28" s="69"/>
      <c r="I28" s="69"/>
      <c r="J28" s="62"/>
    </row>
    <row r="29" spans="1:11" x14ac:dyDescent="0.2">
      <c r="A29" s="66" t="s">
        <v>64</v>
      </c>
      <c r="B29" s="51"/>
      <c r="C29" s="69">
        <v>1500</v>
      </c>
      <c r="D29" s="69">
        <v>0</v>
      </c>
      <c r="E29" s="69">
        <f t="shared" ref="E29:E35" si="3">SUM(C29:D29)</f>
        <v>1500</v>
      </c>
      <c r="F29" s="51"/>
      <c r="G29" s="69"/>
      <c r="H29" s="69"/>
      <c r="I29" s="69"/>
      <c r="J29" s="62"/>
    </row>
    <row r="30" spans="1:11" x14ac:dyDescent="0.2">
      <c r="A30" s="66" t="s">
        <v>41</v>
      </c>
      <c r="B30" s="51"/>
      <c r="C30" s="69">
        <v>2500</v>
      </c>
      <c r="D30" s="69">
        <v>0</v>
      </c>
      <c r="E30" s="69">
        <f t="shared" si="3"/>
        <v>2500</v>
      </c>
      <c r="F30" s="51"/>
      <c r="G30" s="69"/>
      <c r="H30" s="69"/>
      <c r="I30" s="69"/>
      <c r="J30" s="62"/>
    </row>
    <row r="31" spans="1:11" x14ac:dyDescent="0.2">
      <c r="A31" s="66" t="s">
        <v>65</v>
      </c>
      <c r="B31" s="51"/>
      <c r="C31" s="69">
        <v>5500</v>
      </c>
      <c r="D31" s="69">
        <v>-5000</v>
      </c>
      <c r="E31" s="69">
        <f t="shared" si="3"/>
        <v>500</v>
      </c>
      <c r="F31" s="51"/>
      <c r="G31" s="69"/>
      <c r="H31" s="69"/>
      <c r="I31" s="69"/>
      <c r="J31" s="62"/>
    </row>
    <row r="32" spans="1:11" x14ac:dyDescent="0.2">
      <c r="A32" s="66" t="s">
        <v>52</v>
      </c>
      <c r="B32" s="51"/>
      <c r="C32" s="69">
        <v>0</v>
      </c>
      <c r="D32" s="69">
        <v>-7500</v>
      </c>
      <c r="E32" s="69">
        <f t="shared" si="3"/>
        <v>-7500</v>
      </c>
      <c r="F32" s="51"/>
      <c r="G32" s="69"/>
      <c r="H32" s="69"/>
      <c r="I32" s="69"/>
      <c r="J32" s="62"/>
    </row>
    <row r="33" spans="1:10" x14ac:dyDescent="0.2">
      <c r="A33" s="66" t="s">
        <v>53</v>
      </c>
      <c r="B33" s="51"/>
      <c r="C33" s="69">
        <v>0</v>
      </c>
      <c r="D33" s="69">
        <v>-2000</v>
      </c>
      <c r="E33" s="69">
        <f t="shared" si="3"/>
        <v>-2000</v>
      </c>
      <c r="F33" s="51"/>
      <c r="G33" s="69"/>
      <c r="H33" s="69"/>
      <c r="I33" s="69"/>
      <c r="J33" s="62"/>
    </row>
    <row r="34" spans="1:10" x14ac:dyDescent="0.2">
      <c r="A34" s="66" t="s">
        <v>54</v>
      </c>
      <c r="B34" s="51"/>
      <c r="C34" s="69">
        <v>0</v>
      </c>
      <c r="D34" s="69">
        <v>-3000</v>
      </c>
      <c r="E34" s="69">
        <f t="shared" si="3"/>
        <v>-3000</v>
      </c>
      <c r="F34" s="51"/>
      <c r="G34" s="69"/>
      <c r="H34" s="69"/>
      <c r="I34" s="69"/>
      <c r="J34" s="62"/>
    </row>
    <row r="35" spans="1:10" x14ac:dyDescent="0.2">
      <c r="A35" s="66" t="s">
        <v>55</v>
      </c>
      <c r="B35" s="51"/>
      <c r="C35" s="69">
        <v>0</v>
      </c>
      <c r="D35" s="69">
        <v>-5000</v>
      </c>
      <c r="E35" s="69">
        <f t="shared" si="3"/>
        <v>-5000</v>
      </c>
      <c r="F35" s="51"/>
      <c r="G35" s="69"/>
      <c r="H35" s="69"/>
      <c r="I35" s="69"/>
      <c r="J35" s="62"/>
    </row>
    <row r="36" spans="1:10" x14ac:dyDescent="0.2">
      <c r="A36" s="66" t="s">
        <v>66</v>
      </c>
      <c r="B36" s="51"/>
      <c r="C36" s="69">
        <v>5500</v>
      </c>
      <c r="D36" s="69">
        <v>-1500</v>
      </c>
      <c r="E36" s="69"/>
      <c r="F36" s="51"/>
      <c r="G36" s="69"/>
      <c r="H36" s="69"/>
      <c r="I36" s="69"/>
      <c r="J36" s="62"/>
    </row>
    <row r="37" spans="1:10" x14ac:dyDescent="0.2">
      <c r="A37" s="66" t="s">
        <v>67</v>
      </c>
      <c r="B37" s="51"/>
      <c r="C37" s="69">
        <v>4000</v>
      </c>
      <c r="D37" s="69">
        <v>0</v>
      </c>
      <c r="E37" s="69">
        <f t="shared" ref="E37:E38" si="4">SUM(C37:D37)</f>
        <v>4000</v>
      </c>
      <c r="F37" s="51"/>
      <c r="G37" s="69"/>
      <c r="H37" s="69"/>
      <c r="I37" s="69"/>
      <c r="J37" s="62"/>
    </row>
    <row r="38" spans="1:10" x14ac:dyDescent="0.2">
      <c r="A38" s="67" t="s">
        <v>27</v>
      </c>
      <c r="B38" s="51"/>
      <c r="C38" s="69"/>
      <c r="D38" s="69"/>
      <c r="E38" s="69">
        <f t="shared" si="4"/>
        <v>0</v>
      </c>
      <c r="F38" s="51"/>
      <c r="G38" s="69"/>
      <c r="H38" s="69"/>
      <c r="I38" s="69"/>
      <c r="J38" s="62"/>
    </row>
    <row r="39" spans="1:10" x14ac:dyDescent="0.2">
      <c r="A39" s="67" t="s">
        <v>28</v>
      </c>
      <c r="B39" s="51"/>
      <c r="C39" s="69"/>
      <c r="D39" s="69"/>
      <c r="E39" s="69"/>
      <c r="F39" s="51"/>
      <c r="G39" s="69"/>
      <c r="H39" s="69"/>
      <c r="I39" s="69"/>
      <c r="J39" s="62"/>
    </row>
    <row r="40" spans="1:10" x14ac:dyDescent="0.2">
      <c r="A40" s="65"/>
      <c r="B40" s="51"/>
      <c r="C40" s="69">
        <v>0</v>
      </c>
      <c r="D40" s="69"/>
      <c r="E40" s="69">
        <f>SUM(E29:E39)</f>
        <v>-9000</v>
      </c>
      <c r="F40" s="51"/>
      <c r="G40" s="69"/>
      <c r="H40" s="69"/>
      <c r="I40" s="69"/>
      <c r="J40" s="62"/>
    </row>
    <row r="41" spans="1:10" ht="16" x14ac:dyDescent="0.2">
      <c r="A41" s="64" t="s">
        <v>68</v>
      </c>
      <c r="B41" s="51"/>
      <c r="C41" s="69">
        <v>0</v>
      </c>
      <c r="D41" s="69">
        <v>-325</v>
      </c>
      <c r="E41" s="69">
        <f t="shared" ref="E41:E44" si="5">SUM(C41:D41)</f>
        <v>-325</v>
      </c>
      <c r="F41" s="51"/>
      <c r="G41" s="69"/>
      <c r="H41" s="69"/>
      <c r="I41" s="69"/>
      <c r="J41" s="62"/>
    </row>
    <row r="42" spans="1:10" ht="16" x14ac:dyDescent="0.2">
      <c r="A42" s="64" t="s">
        <v>69</v>
      </c>
      <c r="B42" s="51"/>
      <c r="C42" s="69">
        <v>0</v>
      </c>
      <c r="D42" s="69">
        <v>-1500</v>
      </c>
      <c r="E42" s="69">
        <f t="shared" si="5"/>
        <v>-1500</v>
      </c>
      <c r="F42" s="51"/>
      <c r="G42" s="69"/>
      <c r="H42" s="69"/>
      <c r="I42" s="69"/>
      <c r="J42" s="62"/>
    </row>
    <row r="43" spans="1:10" ht="16" x14ac:dyDescent="0.2">
      <c r="A43" s="64" t="s">
        <v>31</v>
      </c>
      <c r="B43" s="51"/>
      <c r="C43" s="69">
        <v>0</v>
      </c>
      <c r="D43" s="69">
        <v>-475</v>
      </c>
      <c r="E43" s="69">
        <f t="shared" si="5"/>
        <v>-475</v>
      </c>
      <c r="F43" s="51"/>
      <c r="G43" s="69"/>
      <c r="H43" s="69"/>
      <c r="I43" s="69"/>
      <c r="J43" s="62"/>
    </row>
    <row r="44" spans="1:10" ht="16" x14ac:dyDescent="0.2">
      <c r="A44" s="64" t="s">
        <v>70</v>
      </c>
      <c r="B44" s="51"/>
      <c r="C44" s="69">
        <v>0</v>
      </c>
      <c r="D44" s="69">
        <v>-2500</v>
      </c>
      <c r="E44" s="69">
        <f t="shared" si="5"/>
        <v>-2500</v>
      </c>
      <c r="F44" s="51"/>
      <c r="G44" s="69"/>
      <c r="H44" s="69"/>
      <c r="I44" s="69"/>
      <c r="J44" s="62"/>
    </row>
    <row r="45" spans="1:10" ht="16" x14ac:dyDescent="0.2">
      <c r="A45" s="64" t="s">
        <v>33</v>
      </c>
      <c r="B45" s="51"/>
      <c r="C45" s="69"/>
      <c r="D45" s="69"/>
      <c r="E45" s="69"/>
      <c r="F45" s="51"/>
      <c r="G45" s="69"/>
      <c r="H45" s="69"/>
      <c r="I45" s="69"/>
      <c r="J45" s="62"/>
    </row>
    <row r="46" spans="1:10" x14ac:dyDescent="0.2">
      <c r="A46" s="64"/>
      <c r="B46" s="51"/>
      <c r="C46" s="69"/>
      <c r="D46" s="69"/>
      <c r="E46" s="69"/>
      <c r="F46" s="51"/>
      <c r="G46" s="69"/>
      <c r="H46" s="69"/>
      <c r="I46" s="69"/>
      <c r="J46" s="62"/>
    </row>
    <row r="47" spans="1:10" ht="16" x14ac:dyDescent="0.2">
      <c r="A47" s="64" t="s">
        <v>34</v>
      </c>
      <c r="B47" s="51"/>
      <c r="C47" s="70">
        <f t="shared" ref="C47:D47" si="6">SUM(C19:C46)</f>
        <v>107650</v>
      </c>
      <c r="D47" s="70">
        <f t="shared" si="6"/>
        <v>-106750</v>
      </c>
      <c r="E47" s="70">
        <f>SUM(C47:D47)</f>
        <v>900</v>
      </c>
      <c r="F47" s="51"/>
      <c r="G47" s="70"/>
      <c r="H47" s="70"/>
      <c r="I47" s="70"/>
      <c r="J47" s="62"/>
    </row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</sheetData>
  <mergeCells count="6">
    <mergeCell ref="A1:A2"/>
    <mergeCell ref="C1:I1"/>
    <mergeCell ref="C2:I2"/>
    <mergeCell ref="A3:B3"/>
    <mergeCell ref="C4:E4"/>
    <mergeCell ref="G4:I4"/>
  </mergeCells>
  <printOptions horizontalCentered="1"/>
  <pageMargins left="0.25" right="0.25" top="0.25" bottom="0.25" header="0" footer="0"/>
  <pageSetup scale="73" orientation="landscape"/>
  <headerFooter>
    <oddFooter>&amp;R&amp;K000000Printed: &amp;D @ &amp;T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1"/>
  <sheetViews>
    <sheetView tabSelected="1" workbookViewId="0">
      <selection activeCell="A5" sqref="A5"/>
    </sheetView>
  </sheetViews>
  <sheetFormatPr baseColWidth="10" defaultColWidth="14.5" defaultRowHeight="15" customHeight="1" x14ac:dyDescent="0.2"/>
  <cols>
    <col min="1" max="1" width="40.83203125" customWidth="1"/>
    <col min="2" max="2" width="4.1640625" customWidth="1"/>
    <col min="3" max="5" width="12.83203125" customWidth="1"/>
    <col min="6" max="6" width="4.1640625" customWidth="1"/>
    <col min="7" max="9" width="12.83203125" customWidth="1"/>
    <col min="10" max="10" width="4.1640625" customWidth="1"/>
    <col min="11" max="11" width="40" customWidth="1"/>
    <col min="12" max="12" width="8.6640625" customWidth="1"/>
  </cols>
  <sheetData>
    <row r="1" spans="1:12" ht="20" customHeight="1" x14ac:dyDescent="0.2">
      <c r="A1" s="56" t="s">
        <v>72</v>
      </c>
      <c r="B1" s="57"/>
      <c r="C1" s="61" t="s">
        <v>1</v>
      </c>
      <c r="D1" s="61"/>
      <c r="E1" s="61"/>
      <c r="F1" s="61"/>
      <c r="G1" s="61"/>
      <c r="H1" s="61"/>
      <c r="I1" s="61"/>
    </row>
    <row r="2" spans="1:12" ht="20" customHeight="1" x14ac:dyDescent="0.2">
      <c r="A2" s="56"/>
      <c r="B2" s="57"/>
      <c r="C2" s="77" t="s">
        <v>73</v>
      </c>
      <c r="D2" s="77"/>
      <c r="E2" s="77"/>
      <c r="F2" s="77"/>
      <c r="G2" s="77"/>
      <c r="H2" s="77"/>
      <c r="I2" s="77"/>
    </row>
    <row r="3" spans="1:12" ht="18" x14ac:dyDescent="0.2">
      <c r="A3" s="46"/>
      <c r="B3" s="45"/>
    </row>
    <row r="4" spans="1:12" x14ac:dyDescent="0.2">
      <c r="B4" s="36"/>
      <c r="C4" s="52" t="s">
        <v>1</v>
      </c>
      <c r="D4" s="53"/>
      <c r="E4" s="54"/>
      <c r="F4" s="36"/>
      <c r="G4" s="52" t="s">
        <v>0</v>
      </c>
      <c r="H4" s="53"/>
      <c r="I4" s="54"/>
      <c r="K4" s="60" t="s">
        <v>74</v>
      </c>
    </row>
    <row r="5" spans="1:12" ht="16" x14ac:dyDescent="0.2">
      <c r="A5" s="37"/>
      <c r="B5" s="36"/>
      <c r="C5" s="55" t="s">
        <v>5</v>
      </c>
      <c r="D5" s="55" t="s">
        <v>6</v>
      </c>
      <c r="E5" s="55" t="s">
        <v>7</v>
      </c>
      <c r="F5" s="36"/>
      <c r="G5" s="55" t="s">
        <v>5</v>
      </c>
      <c r="H5" s="55" t="s">
        <v>6</v>
      </c>
      <c r="I5" s="55" t="s">
        <v>7</v>
      </c>
    </row>
    <row r="6" spans="1:12" x14ac:dyDescent="0.2">
      <c r="A6" s="35"/>
      <c r="B6" s="36"/>
      <c r="C6" s="36"/>
      <c r="D6" s="36"/>
      <c r="E6" s="36"/>
      <c r="F6" s="36"/>
      <c r="G6" s="36"/>
      <c r="H6" s="36"/>
      <c r="I6" s="36"/>
      <c r="J6" s="36"/>
    </row>
    <row r="7" spans="1:12" ht="16" x14ac:dyDescent="0.2">
      <c r="A7" s="71" t="s">
        <v>8</v>
      </c>
      <c r="B7" s="51"/>
      <c r="C7" s="68"/>
      <c r="D7" s="68"/>
      <c r="E7" s="68"/>
      <c r="F7" s="51"/>
      <c r="G7" s="68"/>
      <c r="H7" s="68"/>
      <c r="I7" s="68"/>
      <c r="J7" s="51"/>
    </row>
    <row r="8" spans="1:12" ht="16" x14ac:dyDescent="0.2">
      <c r="A8" s="72" t="s">
        <v>9</v>
      </c>
      <c r="B8" s="51"/>
      <c r="C8" s="75">
        <v>2445</v>
      </c>
      <c r="D8" s="75">
        <v>-1450</v>
      </c>
      <c r="E8" s="75">
        <f t="shared" ref="E8:E18" si="0">C8+D8</f>
        <v>995</v>
      </c>
      <c r="F8" s="51"/>
      <c r="G8" s="75">
        <v>1880.78</v>
      </c>
      <c r="H8" s="75">
        <v>-2912.48</v>
      </c>
      <c r="I8" s="75">
        <f t="shared" ref="I8:I12" si="1">G8+H8</f>
        <v>-1031.7</v>
      </c>
      <c r="J8" s="58"/>
    </row>
    <row r="9" spans="1:12" ht="16" x14ac:dyDescent="0.2">
      <c r="A9" s="72" t="s">
        <v>37</v>
      </c>
      <c r="B9" s="51"/>
      <c r="C9" s="75">
        <v>3850</v>
      </c>
      <c r="D9" s="75">
        <v>-3400</v>
      </c>
      <c r="E9" s="75">
        <f t="shared" si="0"/>
        <v>450</v>
      </c>
      <c r="F9" s="51"/>
      <c r="G9" s="75">
        <v>2761.55</v>
      </c>
      <c r="H9" s="75">
        <v>-946.44</v>
      </c>
      <c r="I9" s="75">
        <f t="shared" si="1"/>
        <v>1815.1100000000001</v>
      </c>
      <c r="J9" s="58"/>
      <c r="K9" t="s">
        <v>43</v>
      </c>
    </row>
    <row r="10" spans="1:12" ht="16" x14ac:dyDescent="0.2">
      <c r="A10" s="72" t="s">
        <v>11</v>
      </c>
      <c r="B10" s="51"/>
      <c r="C10" s="75">
        <v>5500</v>
      </c>
      <c r="D10" s="75">
        <v>-4600</v>
      </c>
      <c r="E10" s="75">
        <f t="shared" si="0"/>
        <v>900</v>
      </c>
      <c r="F10" s="51"/>
      <c r="G10" s="75">
        <v>7300.35</v>
      </c>
      <c r="H10" s="75">
        <v>-3578.4</v>
      </c>
      <c r="I10" s="75">
        <f t="shared" si="1"/>
        <v>3721.9500000000003</v>
      </c>
      <c r="J10" s="58"/>
      <c r="K10" s="38"/>
    </row>
    <row r="11" spans="1:12" ht="16" x14ac:dyDescent="0.2">
      <c r="A11" s="72" t="s">
        <v>44</v>
      </c>
      <c r="B11" s="51"/>
      <c r="C11" s="75">
        <v>1400</v>
      </c>
      <c r="D11" s="75">
        <v>-1000</v>
      </c>
      <c r="E11" s="75">
        <f t="shared" si="0"/>
        <v>400</v>
      </c>
      <c r="F11" s="51"/>
      <c r="G11" s="75">
        <v>826.18</v>
      </c>
      <c r="H11" s="75">
        <v>-1757.28</v>
      </c>
      <c r="I11" s="75">
        <f t="shared" si="1"/>
        <v>-931.1</v>
      </c>
      <c r="J11" s="58"/>
    </row>
    <row r="12" spans="1:12" ht="16" x14ac:dyDescent="0.2">
      <c r="A12" s="72" t="s">
        <v>13</v>
      </c>
      <c r="B12" s="51"/>
      <c r="C12" s="75">
        <v>600</v>
      </c>
      <c r="D12" s="75">
        <v>-350</v>
      </c>
      <c r="E12" s="75">
        <f t="shared" si="0"/>
        <v>250</v>
      </c>
      <c r="F12" s="51"/>
      <c r="G12" s="75">
        <v>3684.79</v>
      </c>
      <c r="H12" s="75">
        <v>-924.58</v>
      </c>
      <c r="I12" s="75">
        <f t="shared" si="1"/>
        <v>2760.21</v>
      </c>
      <c r="J12" s="58"/>
    </row>
    <row r="13" spans="1:12" ht="16" x14ac:dyDescent="0.2">
      <c r="A13" s="72" t="s">
        <v>15</v>
      </c>
      <c r="B13" s="51"/>
      <c r="C13" s="75">
        <v>0</v>
      </c>
      <c r="D13" s="75">
        <v>-650</v>
      </c>
      <c r="E13" s="75">
        <f t="shared" si="0"/>
        <v>-650</v>
      </c>
      <c r="F13" s="51"/>
      <c r="G13" s="75">
        <v>0</v>
      </c>
      <c r="H13" s="75">
        <v>-455.45</v>
      </c>
      <c r="I13" s="75">
        <v>-455.45</v>
      </c>
      <c r="J13" s="58"/>
      <c r="K13" t="s">
        <v>45</v>
      </c>
    </row>
    <row r="14" spans="1:12" ht="16" x14ac:dyDescent="0.2">
      <c r="A14" s="72" t="s">
        <v>46</v>
      </c>
      <c r="B14" s="51"/>
      <c r="C14" s="75">
        <v>0</v>
      </c>
      <c r="D14" s="75">
        <v>-3600</v>
      </c>
      <c r="E14" s="75">
        <f t="shared" si="0"/>
        <v>-3600</v>
      </c>
      <c r="F14" s="51"/>
      <c r="G14" s="75">
        <v>0</v>
      </c>
      <c r="H14" s="75">
        <v>-614.35</v>
      </c>
      <c r="I14" s="75">
        <v>-614.35</v>
      </c>
      <c r="J14" s="58"/>
    </row>
    <row r="15" spans="1:12" ht="16" x14ac:dyDescent="0.2">
      <c r="A15" s="72" t="s">
        <v>38</v>
      </c>
      <c r="B15" s="51"/>
      <c r="C15" s="75">
        <v>0</v>
      </c>
      <c r="D15" s="75">
        <v>-350</v>
      </c>
      <c r="E15" s="75">
        <f t="shared" si="0"/>
        <v>-350</v>
      </c>
      <c r="F15" s="51"/>
      <c r="G15" s="75">
        <v>0</v>
      </c>
      <c r="H15" s="75">
        <v>0</v>
      </c>
      <c r="I15" s="75">
        <f>G15+H15</f>
        <v>0</v>
      </c>
      <c r="J15" s="58"/>
    </row>
    <row r="16" spans="1:12" ht="16" x14ac:dyDescent="0.2">
      <c r="A16" s="72" t="s">
        <v>47</v>
      </c>
      <c r="B16" s="51"/>
      <c r="C16" s="75">
        <v>0</v>
      </c>
      <c r="D16" s="75">
        <v>-1200</v>
      </c>
      <c r="E16" s="75">
        <f t="shared" si="0"/>
        <v>-1200</v>
      </c>
      <c r="F16" s="51"/>
      <c r="G16" s="75">
        <v>0</v>
      </c>
      <c r="H16" s="75">
        <v>-3000</v>
      </c>
      <c r="I16" s="75">
        <v>-540</v>
      </c>
      <c r="J16" s="58"/>
      <c r="K16" s="39" t="s">
        <v>48</v>
      </c>
      <c r="L16" s="1"/>
    </row>
    <row r="17" spans="1:12" ht="16" x14ac:dyDescent="0.2">
      <c r="A17" s="72" t="s">
        <v>39</v>
      </c>
      <c r="B17" s="51"/>
      <c r="C17" s="75">
        <v>0</v>
      </c>
      <c r="D17" s="75">
        <v>-1000</v>
      </c>
      <c r="E17" s="75">
        <f t="shared" si="0"/>
        <v>-1000</v>
      </c>
      <c r="F17" s="51"/>
      <c r="G17" s="75">
        <v>0</v>
      </c>
      <c r="H17" s="75">
        <v>0</v>
      </c>
      <c r="I17" s="75">
        <f t="shared" ref="I17:I18" si="2">G17+H17</f>
        <v>0</v>
      </c>
      <c r="J17" s="58"/>
    </row>
    <row r="18" spans="1:12" ht="16" x14ac:dyDescent="0.2">
      <c r="A18" s="71" t="s">
        <v>17</v>
      </c>
      <c r="B18" s="51"/>
      <c r="C18" s="75">
        <f t="shared" ref="C18:D18" si="3">SUM(C8:C17)</f>
        <v>13795</v>
      </c>
      <c r="D18" s="75">
        <f t="shared" si="3"/>
        <v>-17600</v>
      </c>
      <c r="E18" s="75">
        <f t="shared" si="0"/>
        <v>-3805</v>
      </c>
      <c r="F18" s="51"/>
      <c r="G18" s="75">
        <f t="shared" ref="G18:H18" si="4">SUM(G8:G17)</f>
        <v>16453.650000000001</v>
      </c>
      <c r="H18" s="75">
        <f t="shared" si="4"/>
        <v>-14188.980000000001</v>
      </c>
      <c r="I18" s="75">
        <f t="shared" si="2"/>
        <v>2264.67</v>
      </c>
      <c r="J18" s="58"/>
    </row>
    <row r="19" spans="1:12" x14ac:dyDescent="0.2">
      <c r="A19" s="72"/>
      <c r="B19" s="51"/>
      <c r="C19" s="75"/>
      <c r="D19" s="75"/>
      <c r="E19" s="75"/>
      <c r="F19" s="51"/>
      <c r="G19" s="75"/>
      <c r="H19" s="75"/>
      <c r="I19" s="75"/>
      <c r="J19" s="58"/>
    </row>
    <row r="20" spans="1:12" x14ac:dyDescent="0.2">
      <c r="A20" s="71"/>
      <c r="B20" s="51"/>
      <c r="C20" s="75"/>
      <c r="D20" s="75"/>
      <c r="E20" s="75"/>
      <c r="F20" s="51"/>
      <c r="G20" s="75"/>
      <c r="H20" s="75"/>
      <c r="I20" s="75"/>
      <c r="J20" s="58"/>
    </row>
    <row r="21" spans="1:12" ht="16" x14ac:dyDescent="0.2">
      <c r="A21" s="71" t="s">
        <v>18</v>
      </c>
      <c r="B21" s="51"/>
      <c r="C21" s="75"/>
      <c r="D21" s="75"/>
      <c r="E21" s="75"/>
      <c r="F21" s="51"/>
      <c r="G21" s="75"/>
      <c r="H21" s="75"/>
      <c r="I21" s="75"/>
      <c r="J21" s="58"/>
    </row>
    <row r="22" spans="1:12" ht="16" x14ac:dyDescent="0.2">
      <c r="A22" s="72" t="s">
        <v>19</v>
      </c>
      <c r="B22" s="51"/>
      <c r="C22" s="75">
        <v>6000</v>
      </c>
      <c r="D22" s="75">
        <v>-4125</v>
      </c>
      <c r="E22" s="75">
        <f>SUM(C22:D22)</f>
        <v>1875</v>
      </c>
      <c r="F22" s="51"/>
      <c r="G22" s="75">
        <v>7280.94</v>
      </c>
      <c r="H22" s="75">
        <v>-8907.1</v>
      </c>
      <c r="I22" s="75">
        <f t="shared" ref="I22:I25" si="5">SUM(G22:H22)</f>
        <v>-1626.1600000000008</v>
      </c>
      <c r="J22" s="58"/>
      <c r="K22" t="s">
        <v>49</v>
      </c>
    </row>
    <row r="23" spans="1:12" ht="16" x14ac:dyDescent="0.2">
      <c r="A23" s="72" t="s">
        <v>50</v>
      </c>
      <c r="B23" s="51"/>
      <c r="C23" s="75"/>
      <c r="D23" s="75"/>
      <c r="E23" s="75"/>
      <c r="F23" s="51"/>
      <c r="G23" s="75">
        <v>2445.29</v>
      </c>
      <c r="H23" s="75">
        <v>-526.86</v>
      </c>
      <c r="I23" s="75">
        <f t="shared" si="5"/>
        <v>1918.4299999999998</v>
      </c>
      <c r="J23" s="58"/>
      <c r="K23" s="1"/>
      <c r="L23" s="1"/>
    </row>
    <row r="24" spans="1:12" ht="16" x14ac:dyDescent="0.2">
      <c r="A24" s="72" t="s">
        <v>20</v>
      </c>
      <c r="B24" s="51"/>
      <c r="C24" s="75">
        <v>40000</v>
      </c>
      <c r="D24" s="75">
        <v>-30500</v>
      </c>
      <c r="E24" s="75">
        <f t="shared" ref="E24:E25" si="6">SUM(C24:D24)</f>
        <v>9500</v>
      </c>
      <c r="F24" s="51"/>
      <c r="G24" s="75">
        <v>61102.55</v>
      </c>
      <c r="H24" s="75">
        <v>-48842.39</v>
      </c>
      <c r="I24" s="75">
        <f t="shared" si="5"/>
        <v>12260.160000000003</v>
      </c>
      <c r="J24" s="58"/>
    </row>
    <row r="25" spans="1:12" x14ac:dyDescent="0.2">
      <c r="A25" s="72"/>
      <c r="B25" s="51"/>
      <c r="C25" s="75">
        <f t="shared" ref="C25:D25" si="7">SUM(C22:C24)</f>
        <v>46000</v>
      </c>
      <c r="D25" s="75">
        <f t="shared" si="7"/>
        <v>-34625</v>
      </c>
      <c r="E25" s="75">
        <f t="shared" si="6"/>
        <v>11375</v>
      </c>
      <c r="F25" s="51"/>
      <c r="G25" s="75">
        <f t="shared" ref="G25:H25" si="8">SUM(G22:G24)</f>
        <v>70828.78</v>
      </c>
      <c r="H25" s="75">
        <f t="shared" si="8"/>
        <v>-58276.35</v>
      </c>
      <c r="I25" s="75">
        <f t="shared" si="5"/>
        <v>12552.43</v>
      </c>
      <c r="J25" s="58"/>
    </row>
    <row r="26" spans="1:12" x14ac:dyDescent="0.2">
      <c r="A26" s="72"/>
      <c r="B26" s="51"/>
      <c r="C26" s="75"/>
      <c r="D26" s="75"/>
      <c r="E26" s="75"/>
      <c r="F26" s="51"/>
      <c r="G26" s="75"/>
      <c r="H26" s="75"/>
      <c r="I26" s="75"/>
      <c r="J26" s="58"/>
    </row>
    <row r="27" spans="1:12" x14ac:dyDescent="0.2">
      <c r="A27" s="73" t="s">
        <v>21</v>
      </c>
      <c r="B27" s="51"/>
      <c r="C27" s="75">
        <v>1500</v>
      </c>
      <c r="D27" s="75">
        <v>0</v>
      </c>
      <c r="E27" s="75">
        <f t="shared" ref="E27:E32" si="9">SUM(C27:D27)</f>
        <v>1500</v>
      </c>
      <c r="F27" s="51"/>
      <c r="G27" s="75">
        <v>1687.93</v>
      </c>
      <c r="H27" s="75">
        <v>0</v>
      </c>
      <c r="I27" s="75">
        <f>SUM(G27:H27)</f>
        <v>1687.93</v>
      </c>
      <c r="J27" s="58"/>
    </row>
    <row r="28" spans="1:12" x14ac:dyDescent="0.2">
      <c r="A28" s="73" t="s">
        <v>41</v>
      </c>
      <c r="B28" s="51"/>
      <c r="C28" s="75">
        <v>4000</v>
      </c>
      <c r="D28" s="75">
        <v>-100</v>
      </c>
      <c r="E28" s="75">
        <f t="shared" si="9"/>
        <v>3900</v>
      </c>
      <c r="F28" s="51"/>
      <c r="G28" s="75">
        <v>2011.76</v>
      </c>
      <c r="H28" s="75">
        <v>0</v>
      </c>
      <c r="I28" s="75">
        <v>2011.76</v>
      </c>
      <c r="J28" s="58"/>
      <c r="K28" t="s">
        <v>51</v>
      </c>
    </row>
    <row r="29" spans="1:12" x14ac:dyDescent="0.2">
      <c r="A29" s="73" t="s">
        <v>23</v>
      </c>
      <c r="B29" s="51"/>
      <c r="C29" s="75">
        <v>500</v>
      </c>
      <c r="D29" s="75">
        <v>-100</v>
      </c>
      <c r="E29" s="75">
        <f t="shared" si="9"/>
        <v>400</v>
      </c>
      <c r="F29" s="51"/>
      <c r="G29" s="75">
        <v>4017.5</v>
      </c>
      <c r="H29" s="75">
        <v>-4533.8</v>
      </c>
      <c r="I29" s="75">
        <f>SUM(G29:H29)</f>
        <v>-516.30000000000018</v>
      </c>
      <c r="J29" s="58"/>
    </row>
    <row r="30" spans="1:12" x14ac:dyDescent="0.2">
      <c r="A30" s="73" t="s">
        <v>52</v>
      </c>
      <c r="B30" s="51"/>
      <c r="C30" s="75">
        <v>0</v>
      </c>
      <c r="D30" s="75">
        <v>-5000</v>
      </c>
      <c r="E30" s="75">
        <f t="shared" si="9"/>
        <v>-5000</v>
      </c>
      <c r="F30" s="51"/>
      <c r="G30" s="75">
        <v>1000</v>
      </c>
      <c r="H30" s="75">
        <v>-4365.3500000000004</v>
      </c>
      <c r="I30" s="75">
        <v>-3365.35</v>
      </c>
      <c r="J30" s="58"/>
    </row>
    <row r="31" spans="1:12" x14ac:dyDescent="0.2">
      <c r="A31" s="73" t="s">
        <v>53</v>
      </c>
      <c r="B31" s="51"/>
      <c r="C31" s="75">
        <v>0</v>
      </c>
      <c r="D31" s="75">
        <v>-1900</v>
      </c>
      <c r="E31" s="75">
        <f t="shared" si="9"/>
        <v>-1900</v>
      </c>
      <c r="F31" s="51"/>
      <c r="G31" s="75">
        <v>0</v>
      </c>
      <c r="H31" s="75">
        <v>-1059.7</v>
      </c>
      <c r="I31" s="75">
        <v>-1059.7</v>
      </c>
      <c r="J31" s="58"/>
      <c r="K31" s="1"/>
      <c r="L31" s="1"/>
    </row>
    <row r="32" spans="1:12" x14ac:dyDescent="0.2">
      <c r="A32" s="73" t="s">
        <v>54</v>
      </c>
      <c r="B32" s="51"/>
      <c r="C32" s="75">
        <v>0</v>
      </c>
      <c r="D32" s="75">
        <v>-2800</v>
      </c>
      <c r="E32" s="75">
        <f t="shared" si="9"/>
        <v>-2800</v>
      </c>
      <c r="F32" s="51"/>
      <c r="G32" s="75">
        <v>0</v>
      </c>
      <c r="H32" s="75">
        <v>-1679.5</v>
      </c>
      <c r="I32" s="75">
        <v>-1679.5</v>
      </c>
      <c r="J32" s="58"/>
      <c r="K32" s="1"/>
      <c r="L32" s="1"/>
    </row>
    <row r="33" spans="1:12" x14ac:dyDescent="0.2">
      <c r="A33" s="73" t="s">
        <v>55</v>
      </c>
      <c r="B33" s="51"/>
      <c r="C33" s="75"/>
      <c r="D33" s="75"/>
      <c r="E33" s="75"/>
      <c r="F33" s="51"/>
      <c r="G33" s="75">
        <v>0</v>
      </c>
      <c r="H33" s="75">
        <v>-4556.0600000000004</v>
      </c>
      <c r="I33" s="75">
        <v>-4556.0600000000004</v>
      </c>
      <c r="J33" s="58"/>
      <c r="K33" s="1"/>
      <c r="L33" s="1"/>
    </row>
    <row r="34" spans="1:12" x14ac:dyDescent="0.2">
      <c r="A34" s="73" t="s">
        <v>25</v>
      </c>
      <c r="B34" s="51"/>
      <c r="C34" s="75">
        <v>3500</v>
      </c>
      <c r="D34" s="75">
        <v>-1000</v>
      </c>
      <c r="E34" s="75">
        <f>SUM(C34:D34)</f>
        <v>2500</v>
      </c>
      <c r="F34" s="51"/>
      <c r="G34" s="75">
        <v>6516.82</v>
      </c>
      <c r="H34" s="75">
        <v>-1017.21</v>
      </c>
      <c r="I34" s="75">
        <f>SUM(G34:H34)</f>
        <v>5499.61</v>
      </c>
      <c r="J34" s="58"/>
    </row>
    <row r="35" spans="1:12" x14ac:dyDescent="0.2">
      <c r="A35" s="73" t="s">
        <v>26</v>
      </c>
      <c r="B35" s="51"/>
      <c r="C35" s="75"/>
      <c r="D35" s="75"/>
      <c r="E35" s="75"/>
      <c r="F35" s="51"/>
      <c r="G35" s="75"/>
      <c r="H35" s="75"/>
      <c r="I35" s="75"/>
      <c r="J35" s="58"/>
    </row>
    <row r="36" spans="1:12" x14ac:dyDescent="0.2">
      <c r="A36" s="74" t="s">
        <v>27</v>
      </c>
      <c r="B36" s="51"/>
      <c r="C36" s="75"/>
      <c r="D36" s="75"/>
      <c r="E36" s="75">
        <f t="shared" ref="E36:E37" si="10">SUM(C36:D36)</f>
        <v>0</v>
      </c>
      <c r="F36" s="51"/>
      <c r="G36" s="75">
        <v>4054.7</v>
      </c>
      <c r="H36" s="75">
        <v>0</v>
      </c>
      <c r="I36" s="75">
        <f t="shared" ref="I36:I37" si="11">SUM(G36:H36)</f>
        <v>4054.7</v>
      </c>
      <c r="J36" s="58"/>
    </row>
    <row r="37" spans="1:12" x14ac:dyDescent="0.2">
      <c r="A37" s="74" t="s">
        <v>28</v>
      </c>
      <c r="B37" s="51"/>
      <c r="C37" s="75">
        <v>1100</v>
      </c>
      <c r="D37" s="75">
        <v>0</v>
      </c>
      <c r="E37" s="75">
        <f t="shared" si="10"/>
        <v>1100</v>
      </c>
      <c r="F37" s="51"/>
      <c r="G37" s="75"/>
      <c r="H37" s="75"/>
      <c r="I37" s="75">
        <f t="shared" si="11"/>
        <v>0</v>
      </c>
      <c r="J37" s="58"/>
    </row>
    <row r="38" spans="1:12" x14ac:dyDescent="0.2">
      <c r="A38" s="72"/>
      <c r="B38" s="51"/>
      <c r="C38" s="75"/>
      <c r="D38" s="75"/>
      <c r="E38" s="75"/>
      <c r="F38" s="51"/>
      <c r="G38" s="75"/>
      <c r="H38" s="75"/>
      <c r="I38" s="75"/>
      <c r="J38" s="58"/>
    </row>
    <row r="39" spans="1:12" ht="16" x14ac:dyDescent="0.2">
      <c r="A39" s="71" t="s">
        <v>29</v>
      </c>
      <c r="B39" s="51"/>
      <c r="C39" s="75">
        <v>0</v>
      </c>
      <c r="D39" s="75">
        <v>-325</v>
      </c>
      <c r="E39" s="75">
        <f t="shared" ref="E39:E43" si="12">SUM(C39:D39)</f>
        <v>-325</v>
      </c>
      <c r="F39" s="51"/>
      <c r="G39" s="75">
        <v>0</v>
      </c>
      <c r="H39" s="75">
        <v>0</v>
      </c>
      <c r="I39" s="75">
        <f>SUM(G39:H39)</f>
        <v>0</v>
      </c>
      <c r="J39" s="58"/>
    </row>
    <row r="40" spans="1:12" ht="16" x14ac:dyDescent="0.2">
      <c r="A40" s="71" t="s">
        <v>30</v>
      </c>
      <c r="B40" s="51"/>
      <c r="C40" s="75">
        <v>0</v>
      </c>
      <c r="D40" s="75">
        <v>-500</v>
      </c>
      <c r="E40" s="75">
        <f t="shared" si="12"/>
        <v>-500</v>
      </c>
      <c r="F40" s="51"/>
      <c r="G40" s="75">
        <v>0</v>
      </c>
      <c r="H40" s="75">
        <v>-1272.44</v>
      </c>
      <c r="I40" s="75">
        <v>-1272.444</v>
      </c>
      <c r="J40" s="58"/>
    </row>
    <row r="41" spans="1:12" ht="16" x14ac:dyDescent="0.2">
      <c r="A41" s="71" t="s">
        <v>31</v>
      </c>
      <c r="B41" s="51"/>
      <c r="C41" s="75">
        <v>0</v>
      </c>
      <c r="D41" s="75">
        <v>-475</v>
      </c>
      <c r="E41" s="75">
        <f t="shared" si="12"/>
        <v>-475</v>
      </c>
      <c r="F41" s="51"/>
      <c r="G41" s="75">
        <v>0</v>
      </c>
      <c r="H41" s="75">
        <v>-474.32</v>
      </c>
      <c r="I41" s="75">
        <f t="shared" ref="I41:I42" si="13">SUM(G41:H41)</f>
        <v>-474.32</v>
      </c>
      <c r="J41" s="58"/>
    </row>
    <row r="42" spans="1:12" ht="16" x14ac:dyDescent="0.2">
      <c r="A42" s="71" t="s">
        <v>32</v>
      </c>
      <c r="B42" s="51"/>
      <c r="C42" s="75">
        <v>0</v>
      </c>
      <c r="D42" s="75">
        <v>-180</v>
      </c>
      <c r="E42" s="75">
        <f t="shared" si="12"/>
        <v>-180</v>
      </c>
      <c r="F42" s="51"/>
      <c r="G42" s="75">
        <v>0</v>
      </c>
      <c r="H42" s="75">
        <v>-549.39400000000001</v>
      </c>
      <c r="I42" s="75">
        <f t="shared" si="13"/>
        <v>-549.39400000000001</v>
      </c>
      <c r="J42" s="58"/>
      <c r="K42" t="s">
        <v>56</v>
      </c>
    </row>
    <row r="43" spans="1:12" ht="16" x14ac:dyDescent="0.2">
      <c r="A43" s="71" t="s">
        <v>57</v>
      </c>
      <c r="B43" s="51"/>
      <c r="C43" s="75">
        <v>0</v>
      </c>
      <c r="D43" s="75">
        <v>-150</v>
      </c>
      <c r="E43" s="75">
        <f t="shared" si="12"/>
        <v>-150</v>
      </c>
      <c r="F43" s="51"/>
      <c r="G43" s="75">
        <v>0</v>
      </c>
      <c r="H43" s="75">
        <v>-3707.09</v>
      </c>
      <c r="I43" s="75">
        <v>-3707.09</v>
      </c>
      <c r="J43" s="58"/>
      <c r="K43" t="s">
        <v>58</v>
      </c>
    </row>
    <row r="44" spans="1:12" x14ac:dyDescent="0.2">
      <c r="A44" s="71"/>
      <c r="B44" s="51"/>
      <c r="C44" s="75"/>
      <c r="D44" s="75"/>
      <c r="E44" s="75"/>
      <c r="F44" s="51"/>
      <c r="G44" s="75"/>
      <c r="H44" s="75"/>
      <c r="I44" s="75"/>
      <c r="J44" s="58"/>
      <c r="K44" t="s">
        <v>59</v>
      </c>
    </row>
    <row r="45" spans="1:12" ht="16" x14ac:dyDescent="0.2">
      <c r="A45" s="71" t="s">
        <v>34</v>
      </c>
      <c r="B45" s="51"/>
      <c r="C45" s="76">
        <f t="shared" ref="C45:E45" si="14">SUM(C25:C43)+C18</f>
        <v>70395</v>
      </c>
      <c r="D45" s="76">
        <f t="shared" si="14"/>
        <v>-64755</v>
      </c>
      <c r="E45" s="76">
        <f t="shared" si="14"/>
        <v>5640</v>
      </c>
      <c r="F45" s="51"/>
      <c r="G45" s="76">
        <f t="shared" ref="G45:I45" si="15">SUM(G25:G43)+G18</f>
        <v>106571.13999999998</v>
      </c>
      <c r="H45" s="76">
        <f t="shared" si="15"/>
        <v>-95680.194000000003</v>
      </c>
      <c r="I45" s="76">
        <f t="shared" si="15"/>
        <v>10890.941999999997</v>
      </c>
      <c r="J45" s="59"/>
    </row>
    <row r="46" spans="1:12" ht="15.75" customHeight="1" x14ac:dyDescent="0.2">
      <c r="A46" s="40"/>
    </row>
    <row r="47" spans="1:12" ht="15.75" customHeight="1" x14ac:dyDescent="0.2">
      <c r="A47" s="40"/>
    </row>
    <row r="48" spans="1:12" ht="15.75" customHeight="1" x14ac:dyDescent="0.2">
      <c r="A48" s="40"/>
    </row>
    <row r="49" spans="1:1" ht="15.75" customHeight="1" x14ac:dyDescent="0.2">
      <c r="A49" s="40"/>
    </row>
    <row r="50" spans="1:1" ht="15.75" customHeight="1" x14ac:dyDescent="0.2">
      <c r="A50" s="40"/>
    </row>
    <row r="51" spans="1:1" ht="15.75" customHeight="1" x14ac:dyDescent="0.2">
      <c r="A51" s="40"/>
    </row>
    <row r="52" spans="1:1" ht="15.75" customHeight="1" x14ac:dyDescent="0.2">
      <c r="A52" s="40"/>
    </row>
    <row r="53" spans="1:1" ht="15.75" customHeight="1" x14ac:dyDescent="0.2">
      <c r="A53" s="40"/>
    </row>
    <row r="54" spans="1:1" ht="15.75" customHeight="1" x14ac:dyDescent="0.2">
      <c r="A54" s="40"/>
    </row>
    <row r="55" spans="1:1" ht="15.75" customHeight="1" x14ac:dyDescent="0.2">
      <c r="A55" s="40"/>
    </row>
    <row r="56" spans="1:1" ht="15.75" customHeight="1" x14ac:dyDescent="0.2">
      <c r="A56" s="40"/>
    </row>
    <row r="57" spans="1:1" ht="15.75" customHeight="1" x14ac:dyDescent="0.2">
      <c r="A57" s="40"/>
    </row>
    <row r="58" spans="1:1" ht="15.75" customHeight="1" x14ac:dyDescent="0.2">
      <c r="A58" s="40"/>
    </row>
    <row r="59" spans="1:1" ht="15.75" customHeight="1" x14ac:dyDescent="0.2">
      <c r="A59" s="40"/>
    </row>
    <row r="60" spans="1:1" ht="15.75" customHeight="1" x14ac:dyDescent="0.2">
      <c r="A60" s="40"/>
    </row>
    <row r="61" spans="1:1" ht="15.75" customHeight="1" x14ac:dyDescent="0.2">
      <c r="A61" s="40"/>
    </row>
    <row r="62" spans="1:1" ht="15.75" customHeight="1" x14ac:dyDescent="0.2">
      <c r="A62" s="40"/>
    </row>
    <row r="63" spans="1:1" ht="15.75" customHeight="1" x14ac:dyDescent="0.2">
      <c r="A63" s="40"/>
    </row>
    <row r="64" spans="1:1" ht="15.75" customHeight="1" x14ac:dyDescent="0.2">
      <c r="A64" s="40"/>
    </row>
    <row r="65" spans="1:1" ht="15.75" customHeight="1" x14ac:dyDescent="0.2">
      <c r="A65" s="40"/>
    </row>
    <row r="66" spans="1:1" ht="15.75" customHeight="1" x14ac:dyDescent="0.2">
      <c r="A66" s="40"/>
    </row>
    <row r="67" spans="1:1" ht="15.75" customHeight="1" x14ac:dyDescent="0.2">
      <c r="A67" s="40"/>
    </row>
    <row r="68" spans="1:1" ht="15.75" customHeight="1" x14ac:dyDescent="0.2">
      <c r="A68" s="40"/>
    </row>
    <row r="69" spans="1:1" ht="15.75" customHeight="1" x14ac:dyDescent="0.2">
      <c r="A69" s="40"/>
    </row>
    <row r="70" spans="1:1" ht="15.75" customHeight="1" x14ac:dyDescent="0.2">
      <c r="A70" s="40"/>
    </row>
    <row r="71" spans="1:1" ht="15.75" customHeight="1" x14ac:dyDescent="0.2">
      <c r="A71" s="40"/>
    </row>
    <row r="72" spans="1:1" ht="15.75" customHeight="1" x14ac:dyDescent="0.2">
      <c r="A72" s="40"/>
    </row>
    <row r="73" spans="1:1" ht="15.75" customHeight="1" x14ac:dyDescent="0.2">
      <c r="A73" s="40"/>
    </row>
    <row r="74" spans="1:1" ht="15.75" customHeight="1" x14ac:dyDescent="0.2">
      <c r="A74" s="40"/>
    </row>
    <row r="75" spans="1:1" ht="15.75" customHeight="1" x14ac:dyDescent="0.2">
      <c r="A75" s="40"/>
    </row>
    <row r="76" spans="1:1" ht="15.75" customHeight="1" x14ac:dyDescent="0.2">
      <c r="A76" s="40"/>
    </row>
    <row r="77" spans="1:1" ht="15.75" customHeight="1" x14ac:dyDescent="0.2">
      <c r="A77" s="40"/>
    </row>
    <row r="78" spans="1:1" ht="15.75" customHeight="1" x14ac:dyDescent="0.2">
      <c r="A78" s="40"/>
    </row>
    <row r="79" spans="1:1" ht="15.75" customHeight="1" x14ac:dyDescent="0.2">
      <c r="A79" s="40"/>
    </row>
    <row r="80" spans="1:1" ht="15.75" customHeight="1" x14ac:dyDescent="0.2">
      <c r="A80" s="40"/>
    </row>
    <row r="81" spans="1:1" ht="15.75" customHeight="1" x14ac:dyDescent="0.2">
      <c r="A81" s="40"/>
    </row>
    <row r="82" spans="1:1" ht="15.75" customHeight="1" x14ac:dyDescent="0.2">
      <c r="A82" s="40"/>
    </row>
    <row r="83" spans="1:1" ht="15.75" customHeight="1" x14ac:dyDescent="0.2">
      <c r="A83" s="40"/>
    </row>
    <row r="84" spans="1:1" ht="15.75" customHeight="1" x14ac:dyDescent="0.2">
      <c r="A84" s="40"/>
    </row>
    <row r="85" spans="1:1" ht="15.75" customHeight="1" x14ac:dyDescent="0.2">
      <c r="A85" s="40"/>
    </row>
    <row r="86" spans="1:1" ht="15.75" customHeight="1" x14ac:dyDescent="0.2">
      <c r="A86" s="40"/>
    </row>
    <row r="87" spans="1:1" ht="15.75" customHeight="1" x14ac:dyDescent="0.2">
      <c r="A87" s="40"/>
    </row>
    <row r="88" spans="1:1" ht="15.75" customHeight="1" x14ac:dyDescent="0.2">
      <c r="A88" s="40"/>
    </row>
    <row r="89" spans="1:1" ht="15.75" customHeight="1" x14ac:dyDescent="0.2">
      <c r="A89" s="40"/>
    </row>
    <row r="90" spans="1:1" ht="15.75" customHeight="1" x14ac:dyDescent="0.2">
      <c r="A90" s="40"/>
    </row>
    <row r="91" spans="1:1" ht="15.75" customHeight="1" x14ac:dyDescent="0.2">
      <c r="A91" s="40"/>
    </row>
    <row r="92" spans="1:1" ht="15.75" customHeight="1" x14ac:dyDescent="0.2">
      <c r="A92" s="40"/>
    </row>
    <row r="93" spans="1:1" ht="15.75" customHeight="1" x14ac:dyDescent="0.2">
      <c r="A93" s="40"/>
    </row>
    <row r="94" spans="1:1" ht="15.75" customHeight="1" x14ac:dyDescent="0.2">
      <c r="A94" s="40"/>
    </row>
    <row r="95" spans="1:1" ht="15.75" customHeight="1" x14ac:dyDescent="0.2">
      <c r="A95" s="40"/>
    </row>
    <row r="96" spans="1:1" ht="15.75" customHeight="1" x14ac:dyDescent="0.2">
      <c r="A96" s="40"/>
    </row>
    <row r="97" spans="1:1" ht="15.75" customHeight="1" x14ac:dyDescent="0.2">
      <c r="A97" s="40"/>
    </row>
    <row r="98" spans="1:1" ht="15.75" customHeight="1" x14ac:dyDescent="0.2">
      <c r="A98" s="40"/>
    </row>
    <row r="99" spans="1:1" ht="15.75" customHeight="1" x14ac:dyDescent="0.2">
      <c r="A99" s="40"/>
    </row>
    <row r="100" spans="1:1" ht="15.75" customHeight="1" x14ac:dyDescent="0.2">
      <c r="A100" s="40"/>
    </row>
    <row r="101" spans="1:1" ht="15.75" customHeight="1" x14ac:dyDescent="0.2">
      <c r="A101" s="40"/>
    </row>
  </sheetData>
  <mergeCells count="6">
    <mergeCell ref="C4:E4"/>
    <mergeCell ref="G4:I4"/>
    <mergeCell ref="A3:B3"/>
    <mergeCell ref="A1:A2"/>
    <mergeCell ref="C1:I1"/>
    <mergeCell ref="C2:I2"/>
  </mergeCells>
  <printOptions horizontalCentered="1"/>
  <pageMargins left="0.25" right="0.25" top="0.25" bottom="0.25" header="0" footer="0"/>
  <pageSetup scale="73" orientation="landscape"/>
  <headerFooter>
    <oddFooter>&amp;R&amp;K000000Printed: &amp;D @ &amp;T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0"/>
  <sheetViews>
    <sheetView workbookViewId="0">
      <selection sqref="A1:B1"/>
    </sheetView>
  </sheetViews>
  <sheetFormatPr baseColWidth="10" defaultColWidth="14.5" defaultRowHeight="15" customHeight="1" x14ac:dyDescent="0.2"/>
  <cols>
    <col min="1" max="1" width="16.5" customWidth="1"/>
    <col min="2" max="2" width="8.6640625" customWidth="1"/>
    <col min="3" max="3" width="10.6640625" customWidth="1"/>
    <col min="4" max="4" width="11.5" customWidth="1"/>
    <col min="5" max="5" width="10.33203125" customWidth="1"/>
    <col min="6" max="6" width="8.6640625" customWidth="1"/>
    <col min="7" max="7" width="10.6640625" customWidth="1"/>
    <col min="8" max="8" width="11.5" customWidth="1"/>
    <col min="9" max="9" width="10.33203125" customWidth="1"/>
    <col min="10" max="11" width="8.6640625" customWidth="1"/>
  </cols>
  <sheetData>
    <row r="1" spans="1:9" ht="18" x14ac:dyDescent="0.2">
      <c r="A1" s="46"/>
      <c r="B1" s="45"/>
      <c r="C1" s="21"/>
      <c r="D1" s="21"/>
      <c r="E1" s="21"/>
      <c r="F1" s="1"/>
      <c r="G1" s="21"/>
      <c r="H1" s="21"/>
      <c r="I1" s="21"/>
    </row>
    <row r="2" spans="1:9" ht="16" x14ac:dyDescent="0.2">
      <c r="A2" s="22"/>
      <c r="B2" s="23"/>
      <c r="C2" s="49" t="s">
        <v>1</v>
      </c>
      <c r="D2" s="42"/>
      <c r="E2" s="43"/>
      <c r="F2" s="23"/>
      <c r="G2" s="49" t="s">
        <v>0</v>
      </c>
      <c r="H2" s="42"/>
      <c r="I2" s="43"/>
    </row>
    <row r="3" spans="1:9" ht="16" x14ac:dyDescent="0.2">
      <c r="A3" s="23"/>
      <c r="B3" s="23"/>
      <c r="C3" s="50" t="s">
        <v>40</v>
      </c>
      <c r="D3" s="42"/>
      <c r="E3" s="43"/>
      <c r="F3" s="23"/>
      <c r="G3" s="50" t="s">
        <v>40</v>
      </c>
      <c r="H3" s="42"/>
      <c r="I3" s="43"/>
    </row>
    <row r="4" spans="1:9" ht="17" x14ac:dyDescent="0.2">
      <c r="A4" s="24"/>
      <c r="B4" s="23"/>
      <c r="C4" s="25" t="s">
        <v>5</v>
      </c>
      <c r="D4" s="25" t="s">
        <v>6</v>
      </c>
      <c r="E4" s="25" t="s">
        <v>7</v>
      </c>
      <c r="F4" s="23"/>
      <c r="G4" s="25" t="s">
        <v>5</v>
      </c>
      <c r="H4" s="25" t="s">
        <v>6</v>
      </c>
      <c r="I4" s="25" t="s">
        <v>7</v>
      </c>
    </row>
    <row r="5" spans="1:9" ht="16" x14ac:dyDescent="0.2">
      <c r="A5" s="26"/>
      <c r="B5" s="23"/>
      <c r="C5" s="23"/>
      <c r="D5" s="23"/>
      <c r="E5" s="23"/>
      <c r="F5" s="23"/>
      <c r="G5" s="23"/>
      <c r="H5" s="23"/>
      <c r="I5" s="23"/>
    </row>
    <row r="6" spans="1:9" ht="17" x14ac:dyDescent="0.2">
      <c r="A6" s="26" t="s">
        <v>8</v>
      </c>
      <c r="B6" s="23"/>
      <c r="C6" s="23"/>
      <c r="D6" s="23"/>
      <c r="E6" s="23"/>
      <c r="F6" s="23"/>
      <c r="G6" s="23"/>
      <c r="H6" s="23"/>
      <c r="I6" s="23"/>
    </row>
    <row r="7" spans="1:9" ht="17" x14ac:dyDescent="0.2">
      <c r="A7" s="27" t="s">
        <v>9</v>
      </c>
      <c r="B7" s="23"/>
      <c r="C7" s="28">
        <v>2445</v>
      </c>
      <c r="D7" s="28">
        <v>-1450</v>
      </c>
      <c r="E7" s="28">
        <f t="shared" ref="E7:E17" si="0">C7+D7</f>
        <v>995</v>
      </c>
      <c r="F7" s="23"/>
      <c r="G7" s="28">
        <v>0</v>
      </c>
      <c r="H7" s="28">
        <v>-25</v>
      </c>
      <c r="I7" s="28">
        <f t="shared" ref="I7:I17" si="1">G7+H7</f>
        <v>-25</v>
      </c>
    </row>
    <row r="8" spans="1:9" ht="34" x14ac:dyDescent="0.2">
      <c r="A8" s="27" t="s">
        <v>37</v>
      </c>
      <c r="B8" s="23"/>
      <c r="C8" s="28">
        <v>3850</v>
      </c>
      <c r="D8" s="28">
        <v>-3400</v>
      </c>
      <c r="E8" s="28">
        <f t="shared" si="0"/>
        <v>450</v>
      </c>
      <c r="F8" s="23"/>
      <c r="G8" s="28">
        <v>0</v>
      </c>
      <c r="H8" s="28">
        <v>0</v>
      </c>
      <c r="I8" s="28">
        <f t="shared" si="1"/>
        <v>0</v>
      </c>
    </row>
    <row r="9" spans="1:9" ht="34" x14ac:dyDescent="0.2">
      <c r="A9" s="27" t="s">
        <v>11</v>
      </c>
      <c r="B9" s="23"/>
      <c r="C9" s="28">
        <v>0</v>
      </c>
      <c r="D9" s="28">
        <v>0</v>
      </c>
      <c r="E9" s="28">
        <f t="shared" si="0"/>
        <v>0</v>
      </c>
      <c r="F9" s="23"/>
      <c r="G9" s="28">
        <v>0</v>
      </c>
      <c r="H9" s="28">
        <v>0</v>
      </c>
      <c r="I9" s="28">
        <f t="shared" si="1"/>
        <v>0</v>
      </c>
    </row>
    <row r="10" spans="1:9" ht="17" x14ac:dyDescent="0.2">
      <c r="A10" s="27" t="s">
        <v>12</v>
      </c>
      <c r="B10" s="23"/>
      <c r="C10" s="28">
        <v>1400</v>
      </c>
      <c r="D10" s="28">
        <v>-1000</v>
      </c>
      <c r="E10" s="28">
        <f t="shared" si="0"/>
        <v>400</v>
      </c>
      <c r="F10" s="23"/>
      <c r="G10" s="28">
        <v>1341.14</v>
      </c>
      <c r="H10" s="28">
        <v>-100</v>
      </c>
      <c r="I10" s="28">
        <f t="shared" si="1"/>
        <v>1241.1400000000001</v>
      </c>
    </row>
    <row r="11" spans="1:9" ht="17" x14ac:dyDescent="0.2">
      <c r="A11" s="27" t="s">
        <v>13</v>
      </c>
      <c r="B11" s="23"/>
      <c r="C11" s="28">
        <v>0</v>
      </c>
      <c r="D11" s="28">
        <v>0</v>
      </c>
      <c r="E11" s="28">
        <f t="shared" si="0"/>
        <v>0</v>
      </c>
      <c r="F11" s="23"/>
      <c r="G11" s="28">
        <v>0</v>
      </c>
      <c r="H11" s="28">
        <v>0</v>
      </c>
      <c r="I11" s="28">
        <f t="shared" si="1"/>
        <v>0</v>
      </c>
    </row>
    <row r="12" spans="1:9" ht="17" x14ac:dyDescent="0.2">
      <c r="A12" s="27" t="s">
        <v>14</v>
      </c>
      <c r="B12" s="23"/>
      <c r="C12" s="28">
        <v>0</v>
      </c>
      <c r="D12" s="28">
        <v>0</v>
      </c>
      <c r="E12" s="28">
        <f t="shared" si="0"/>
        <v>0</v>
      </c>
      <c r="F12" s="23"/>
      <c r="G12" s="28">
        <v>0</v>
      </c>
      <c r="H12" s="28">
        <v>0</v>
      </c>
      <c r="I12" s="28">
        <f t="shared" si="1"/>
        <v>0</v>
      </c>
    </row>
    <row r="13" spans="1:9" ht="17" x14ac:dyDescent="0.2">
      <c r="A13" s="27" t="s">
        <v>15</v>
      </c>
      <c r="B13" s="23"/>
      <c r="C13" s="28">
        <v>1250</v>
      </c>
      <c r="D13" s="28">
        <v>-650</v>
      </c>
      <c r="E13" s="28">
        <f t="shared" si="0"/>
        <v>600</v>
      </c>
      <c r="F13" s="23"/>
      <c r="G13" s="28">
        <v>0</v>
      </c>
      <c r="H13" s="28">
        <v>-2076.0500000000002</v>
      </c>
      <c r="I13" s="28">
        <f t="shared" si="1"/>
        <v>-2076.0500000000002</v>
      </c>
    </row>
    <row r="14" spans="1:9" ht="34" x14ac:dyDescent="0.2">
      <c r="A14" s="27" t="s">
        <v>16</v>
      </c>
      <c r="B14" s="23"/>
      <c r="C14" s="28">
        <v>0</v>
      </c>
      <c r="D14" s="28">
        <v>-2220</v>
      </c>
      <c r="E14" s="28">
        <f t="shared" si="0"/>
        <v>-2220</v>
      </c>
      <c r="F14" s="23"/>
      <c r="G14" s="28">
        <v>0</v>
      </c>
      <c r="H14" s="28">
        <v>-1465.15</v>
      </c>
      <c r="I14" s="28">
        <f t="shared" si="1"/>
        <v>-1465.15</v>
      </c>
    </row>
    <row r="15" spans="1:9" ht="17" x14ac:dyDescent="0.2">
      <c r="A15" s="27" t="s">
        <v>38</v>
      </c>
      <c r="B15" s="23"/>
      <c r="C15" s="28">
        <v>0</v>
      </c>
      <c r="D15" s="28">
        <v>-350</v>
      </c>
      <c r="E15" s="28">
        <f t="shared" si="0"/>
        <v>-350</v>
      </c>
      <c r="F15" s="23"/>
      <c r="G15" s="28">
        <v>0</v>
      </c>
      <c r="H15" s="28">
        <v>0</v>
      </c>
      <c r="I15" s="28">
        <f t="shared" si="1"/>
        <v>0</v>
      </c>
    </row>
    <row r="16" spans="1:9" ht="34" x14ac:dyDescent="0.2">
      <c r="A16" s="27" t="s">
        <v>39</v>
      </c>
      <c r="B16" s="23"/>
      <c r="C16" s="29">
        <v>0</v>
      </c>
      <c r="D16" s="29">
        <v>0</v>
      </c>
      <c r="E16" s="29">
        <f t="shared" si="0"/>
        <v>0</v>
      </c>
      <c r="F16" s="23"/>
      <c r="G16" s="28">
        <v>0</v>
      </c>
      <c r="H16" s="28">
        <v>0</v>
      </c>
      <c r="I16" s="28">
        <f t="shared" si="1"/>
        <v>0</v>
      </c>
    </row>
    <row r="17" spans="1:9" ht="17" x14ac:dyDescent="0.2">
      <c r="A17" s="26" t="s">
        <v>17</v>
      </c>
      <c r="B17" s="23"/>
      <c r="C17" s="28">
        <f t="shared" ref="C17:D17" si="2">SUM(C7:C16)</f>
        <v>8945</v>
      </c>
      <c r="D17" s="28">
        <f t="shared" si="2"/>
        <v>-9070</v>
      </c>
      <c r="E17" s="28">
        <f t="shared" si="0"/>
        <v>-125</v>
      </c>
      <c r="F17" s="23"/>
      <c r="G17" s="28">
        <f t="shared" ref="G17:H17" si="3">SUM(G7:G16)</f>
        <v>1341.14</v>
      </c>
      <c r="H17" s="28">
        <f t="shared" si="3"/>
        <v>-3666.2000000000003</v>
      </c>
      <c r="I17" s="28">
        <f t="shared" si="1"/>
        <v>-2325.0600000000004</v>
      </c>
    </row>
    <row r="18" spans="1:9" ht="16" x14ac:dyDescent="0.2">
      <c r="A18" s="27"/>
      <c r="B18" s="23"/>
      <c r="C18" s="28"/>
      <c r="D18" s="28"/>
      <c r="E18" s="28"/>
      <c r="F18" s="23"/>
      <c r="G18" s="28"/>
      <c r="H18" s="28"/>
      <c r="I18" s="28"/>
    </row>
    <row r="19" spans="1:9" ht="16" x14ac:dyDescent="0.2">
      <c r="A19" s="26"/>
      <c r="B19" s="23"/>
      <c r="C19" s="28"/>
      <c r="D19" s="28"/>
      <c r="E19" s="28"/>
      <c r="F19" s="23"/>
      <c r="G19" s="28"/>
      <c r="H19" s="28"/>
      <c r="I19" s="28"/>
    </row>
    <row r="20" spans="1:9" ht="17" x14ac:dyDescent="0.2">
      <c r="A20" s="26" t="s">
        <v>18</v>
      </c>
      <c r="B20" s="23"/>
      <c r="C20" s="28"/>
      <c r="D20" s="28"/>
      <c r="E20" s="28"/>
      <c r="F20" s="23"/>
      <c r="G20" s="28"/>
      <c r="H20" s="28"/>
      <c r="I20" s="28"/>
    </row>
    <row r="21" spans="1:9" ht="15.75" customHeight="1" x14ac:dyDescent="0.2">
      <c r="A21" s="27" t="s">
        <v>19</v>
      </c>
      <c r="B21" s="23"/>
      <c r="C21" s="28">
        <v>4125</v>
      </c>
      <c r="D21" s="28">
        <v>-4125</v>
      </c>
      <c r="E21" s="28">
        <f t="shared" ref="E21:E23" si="4">SUM(C21:D21)</f>
        <v>0</v>
      </c>
      <c r="F21" s="23"/>
      <c r="G21" s="28">
        <v>7429.22</v>
      </c>
      <c r="H21" s="28">
        <v>-6066.09</v>
      </c>
      <c r="I21" s="28">
        <f t="shared" ref="I21:I23" si="5">SUM(G21:H21)</f>
        <v>1363.13</v>
      </c>
    </row>
    <row r="22" spans="1:9" ht="15.75" customHeight="1" x14ac:dyDescent="0.2">
      <c r="A22" s="27" t="s">
        <v>20</v>
      </c>
      <c r="B22" s="23"/>
      <c r="C22" s="29">
        <v>40000</v>
      </c>
      <c r="D22" s="29">
        <v>-30500</v>
      </c>
      <c r="E22" s="29">
        <f t="shared" si="4"/>
        <v>9500</v>
      </c>
      <c r="F22" s="23"/>
      <c r="G22" s="29">
        <v>41858.14</v>
      </c>
      <c r="H22" s="29">
        <v>-36415.21</v>
      </c>
      <c r="I22" s="29">
        <f t="shared" si="5"/>
        <v>5442.93</v>
      </c>
    </row>
    <row r="23" spans="1:9" ht="15.75" customHeight="1" x14ac:dyDescent="0.2">
      <c r="A23" s="27"/>
      <c r="B23" s="23"/>
      <c r="C23" s="28">
        <f t="shared" ref="C23:D23" si="6">SUM(C21:C22)</f>
        <v>44125</v>
      </c>
      <c r="D23" s="28">
        <f t="shared" si="6"/>
        <v>-34625</v>
      </c>
      <c r="E23" s="28">
        <f t="shared" si="4"/>
        <v>9500</v>
      </c>
      <c r="F23" s="23"/>
      <c r="G23" s="28">
        <f t="shared" ref="G23:H23" si="7">SUM(G21:G22)</f>
        <v>49287.360000000001</v>
      </c>
      <c r="H23" s="28">
        <f t="shared" si="7"/>
        <v>-42481.3</v>
      </c>
      <c r="I23" s="28">
        <f t="shared" si="5"/>
        <v>6806.0599999999977</v>
      </c>
    </row>
    <row r="24" spans="1:9" ht="15.75" customHeight="1" x14ac:dyDescent="0.2">
      <c r="A24" s="27"/>
      <c r="B24" s="23"/>
      <c r="C24" s="28"/>
      <c r="D24" s="28"/>
      <c r="E24" s="28"/>
      <c r="F24" s="23"/>
      <c r="G24" s="28"/>
      <c r="H24" s="28"/>
      <c r="I24" s="28"/>
    </row>
    <row r="25" spans="1:9" ht="15.75" customHeight="1" x14ac:dyDescent="0.2">
      <c r="A25" s="30" t="s">
        <v>21</v>
      </c>
      <c r="B25" s="23"/>
      <c r="C25" s="28">
        <v>2300</v>
      </c>
      <c r="D25" s="28">
        <v>0</v>
      </c>
      <c r="E25" s="28">
        <f t="shared" ref="E25:E29" si="8">SUM(C25:D25)</f>
        <v>2300</v>
      </c>
      <c r="F25" s="23"/>
      <c r="G25" s="28">
        <v>938.45</v>
      </c>
      <c r="H25" s="28">
        <v>0</v>
      </c>
      <c r="I25" s="28">
        <f t="shared" ref="I25:I29" si="9">SUM(G25:H25)</f>
        <v>938.45</v>
      </c>
    </row>
    <row r="26" spans="1:9" ht="15.75" customHeight="1" x14ac:dyDescent="0.2">
      <c r="A26" s="30" t="s">
        <v>41</v>
      </c>
      <c r="B26" s="23"/>
      <c r="C26" s="28">
        <v>4500</v>
      </c>
      <c r="D26" s="28">
        <v>0</v>
      </c>
      <c r="E26" s="28">
        <f t="shared" si="8"/>
        <v>4500</v>
      </c>
      <c r="F26" s="23"/>
      <c r="G26" s="28">
        <v>4056.64</v>
      </c>
      <c r="H26" s="28">
        <v>-220</v>
      </c>
      <c r="I26" s="28">
        <f t="shared" si="9"/>
        <v>3836.64</v>
      </c>
    </row>
    <row r="27" spans="1:9" ht="15.75" customHeight="1" x14ac:dyDescent="0.2">
      <c r="A27" s="30" t="s">
        <v>23</v>
      </c>
      <c r="B27" s="23"/>
      <c r="C27" s="28">
        <v>750</v>
      </c>
      <c r="D27" s="28">
        <v>-5000</v>
      </c>
      <c r="E27" s="28">
        <f t="shared" si="8"/>
        <v>-4250</v>
      </c>
      <c r="F27" s="23"/>
      <c r="G27" s="28">
        <v>417</v>
      </c>
      <c r="H27" s="28">
        <v>-708.64</v>
      </c>
      <c r="I27" s="28">
        <f t="shared" si="9"/>
        <v>-291.64</v>
      </c>
    </row>
    <row r="28" spans="1:9" ht="15.75" customHeight="1" x14ac:dyDescent="0.2">
      <c r="A28" s="30" t="s">
        <v>24</v>
      </c>
      <c r="B28" s="23"/>
      <c r="C28" s="28">
        <v>0</v>
      </c>
      <c r="D28" s="28">
        <v>-5400</v>
      </c>
      <c r="E28" s="28">
        <f t="shared" si="8"/>
        <v>-5400</v>
      </c>
      <c r="F28" s="23"/>
      <c r="G28" s="28">
        <v>0</v>
      </c>
      <c r="H28" s="28">
        <v>-7027.58</v>
      </c>
      <c r="I28" s="28">
        <f t="shared" si="9"/>
        <v>-7027.58</v>
      </c>
    </row>
    <row r="29" spans="1:9" ht="15.75" customHeight="1" x14ac:dyDescent="0.2">
      <c r="A29" s="30" t="s">
        <v>25</v>
      </c>
      <c r="B29" s="23"/>
      <c r="C29" s="28">
        <v>3000</v>
      </c>
      <c r="D29" s="28">
        <v>-1600</v>
      </c>
      <c r="E29" s="28">
        <f t="shared" si="8"/>
        <v>1400</v>
      </c>
      <c r="F29" s="23"/>
      <c r="G29" s="28">
        <v>1937.27</v>
      </c>
      <c r="H29" s="28">
        <v>-350.19</v>
      </c>
      <c r="I29" s="28">
        <f t="shared" si="9"/>
        <v>1587.08</v>
      </c>
    </row>
    <row r="30" spans="1:9" ht="15.75" customHeight="1" x14ac:dyDescent="0.2">
      <c r="A30" s="30" t="s">
        <v>26</v>
      </c>
      <c r="B30" s="23"/>
      <c r="C30" s="28"/>
      <c r="D30" s="28"/>
      <c r="E30" s="28"/>
      <c r="F30" s="23"/>
      <c r="G30" s="28"/>
      <c r="H30" s="28"/>
      <c r="I30" s="28"/>
    </row>
    <row r="31" spans="1:9" ht="15.75" customHeight="1" x14ac:dyDescent="0.2">
      <c r="A31" s="31" t="s">
        <v>27</v>
      </c>
      <c r="B31" s="23"/>
      <c r="C31" s="28"/>
      <c r="D31" s="28"/>
      <c r="E31" s="28">
        <f t="shared" ref="E31:E32" si="10">SUM(C31:D31)</f>
        <v>0</v>
      </c>
      <c r="F31" s="23"/>
      <c r="G31" s="28"/>
      <c r="H31" s="28"/>
      <c r="I31" s="28">
        <f t="shared" ref="I31:I32" si="11">SUM(G31:H31)</f>
        <v>0</v>
      </c>
    </row>
    <row r="32" spans="1:9" ht="15.75" customHeight="1" x14ac:dyDescent="0.2">
      <c r="A32" s="31" t="s">
        <v>28</v>
      </c>
      <c r="B32" s="23"/>
      <c r="C32" s="28">
        <v>1100</v>
      </c>
      <c r="D32" s="28">
        <v>0</v>
      </c>
      <c r="E32" s="28">
        <f t="shared" si="10"/>
        <v>1100</v>
      </c>
      <c r="F32" s="23"/>
      <c r="G32" s="28"/>
      <c r="H32" s="28"/>
      <c r="I32" s="28">
        <f t="shared" si="11"/>
        <v>0</v>
      </c>
    </row>
    <row r="33" spans="1:9" ht="15.75" customHeight="1" x14ac:dyDescent="0.2">
      <c r="A33" s="27"/>
      <c r="B33" s="23"/>
      <c r="C33" s="28"/>
      <c r="D33" s="28"/>
      <c r="E33" s="28"/>
      <c r="F33" s="23"/>
      <c r="G33" s="28"/>
      <c r="H33" s="28"/>
      <c r="I33" s="28"/>
    </row>
    <row r="34" spans="1:9" ht="15.75" customHeight="1" x14ac:dyDescent="0.2">
      <c r="A34" s="26" t="s">
        <v>29</v>
      </c>
      <c r="B34" s="23"/>
      <c r="C34" s="28">
        <v>0</v>
      </c>
      <c r="D34" s="28">
        <v>-325</v>
      </c>
      <c r="E34" s="28">
        <f t="shared" ref="E34:E38" si="12">SUM(C34:D34)</f>
        <v>-325</v>
      </c>
      <c r="F34" s="23"/>
      <c r="G34" s="28">
        <v>0</v>
      </c>
      <c r="H34" s="28">
        <v>0</v>
      </c>
      <c r="I34" s="28">
        <f t="shared" ref="I34:I38" si="13">SUM(G34:H34)</f>
        <v>0</v>
      </c>
    </row>
    <row r="35" spans="1:9" ht="15.75" customHeight="1" x14ac:dyDescent="0.2">
      <c r="A35" s="26" t="s">
        <v>30</v>
      </c>
      <c r="B35" s="23"/>
      <c r="C35" s="28">
        <v>0</v>
      </c>
      <c r="D35" s="28">
        <v>-500</v>
      </c>
      <c r="E35" s="28">
        <f t="shared" si="12"/>
        <v>-500</v>
      </c>
      <c r="F35" s="23"/>
      <c r="G35" s="28">
        <v>0</v>
      </c>
      <c r="H35" s="28">
        <v>-471.47</v>
      </c>
      <c r="I35" s="28">
        <f t="shared" si="13"/>
        <v>-471.47</v>
      </c>
    </row>
    <row r="36" spans="1:9" ht="15.75" customHeight="1" x14ac:dyDescent="0.2">
      <c r="A36" s="26" t="s">
        <v>31</v>
      </c>
      <c r="B36" s="23"/>
      <c r="C36" s="28">
        <v>0</v>
      </c>
      <c r="D36" s="28">
        <v>-475</v>
      </c>
      <c r="E36" s="28">
        <f t="shared" si="12"/>
        <v>-475</v>
      </c>
      <c r="F36" s="23"/>
      <c r="G36" s="28">
        <v>0</v>
      </c>
      <c r="H36" s="28">
        <v>-431.2</v>
      </c>
      <c r="I36" s="28">
        <f t="shared" si="13"/>
        <v>-431.2</v>
      </c>
    </row>
    <row r="37" spans="1:9" ht="15.75" customHeight="1" x14ac:dyDescent="0.2">
      <c r="A37" s="26" t="s">
        <v>32</v>
      </c>
      <c r="B37" s="23"/>
      <c r="C37" s="28">
        <v>0</v>
      </c>
      <c r="D37" s="28">
        <v>-180</v>
      </c>
      <c r="E37" s="28">
        <f t="shared" si="12"/>
        <v>-180</v>
      </c>
      <c r="F37" s="23"/>
      <c r="G37" s="28">
        <v>0</v>
      </c>
      <c r="H37" s="28">
        <v>-17.72</v>
      </c>
      <c r="I37" s="28">
        <f t="shared" si="13"/>
        <v>-17.72</v>
      </c>
    </row>
    <row r="38" spans="1:9" ht="15.75" customHeight="1" x14ac:dyDescent="0.2">
      <c r="A38" s="26" t="s">
        <v>33</v>
      </c>
      <c r="B38" s="23"/>
      <c r="C38" s="28">
        <v>0</v>
      </c>
      <c r="D38" s="28">
        <v>-150</v>
      </c>
      <c r="E38" s="28">
        <f t="shared" si="12"/>
        <v>-150</v>
      </c>
      <c r="F38" s="23"/>
      <c r="G38" s="28">
        <v>0</v>
      </c>
      <c r="H38" s="28">
        <v>-3500</v>
      </c>
      <c r="I38" s="28">
        <f t="shared" si="13"/>
        <v>-3500</v>
      </c>
    </row>
    <row r="39" spans="1:9" ht="15.75" customHeight="1" x14ac:dyDescent="0.2">
      <c r="A39" s="32"/>
      <c r="B39" s="23"/>
      <c r="C39" s="33"/>
      <c r="D39" s="33"/>
      <c r="E39" s="33"/>
      <c r="F39" s="23"/>
      <c r="G39" s="33"/>
      <c r="H39" s="33"/>
      <c r="I39" s="33"/>
    </row>
    <row r="40" spans="1:9" ht="15.75" customHeight="1" x14ac:dyDescent="0.2">
      <c r="A40" s="32" t="s">
        <v>42</v>
      </c>
      <c r="B40" s="23"/>
      <c r="C40" s="34">
        <f t="shared" ref="C40:E40" si="14">SUM(C23:C38)+C17</f>
        <v>64720</v>
      </c>
      <c r="D40" s="34">
        <f t="shared" si="14"/>
        <v>-57325</v>
      </c>
      <c r="E40" s="34">
        <f t="shared" si="14"/>
        <v>7395</v>
      </c>
      <c r="F40" s="23"/>
      <c r="G40" s="34">
        <f t="shared" ref="G40:I40" si="15">SUM(G23:G38)+G17</f>
        <v>57977.859999999993</v>
      </c>
      <c r="H40" s="34">
        <f t="shared" si="15"/>
        <v>-58874.3</v>
      </c>
      <c r="I40" s="34">
        <f t="shared" si="15"/>
        <v>-896.44000000000233</v>
      </c>
    </row>
    <row r="41" spans="1:9" ht="15.75" customHeight="1" x14ac:dyDescent="0.2"/>
    <row r="42" spans="1:9" ht="15.75" customHeight="1" x14ac:dyDescent="0.2"/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x14ac:dyDescent="0.2"/>
    <row r="48" spans="1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mergeCells count="5">
    <mergeCell ref="C2:E2"/>
    <mergeCell ref="C3:E3"/>
    <mergeCell ref="G2:I2"/>
    <mergeCell ref="G3:I3"/>
    <mergeCell ref="A1:B1"/>
  </mergeCells>
  <pageMargins left="0.7" right="0.7" top="0.75" bottom="0.75" header="0" footer="0"/>
  <pageSetup scale="86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baseColWidth="10" defaultColWidth="14.5" defaultRowHeight="15" customHeight="1" x14ac:dyDescent="0.2"/>
  <cols>
    <col min="1" max="1" width="18.1640625" customWidth="1"/>
    <col min="2" max="4" width="12.6640625" hidden="1" customWidth="1"/>
    <col min="5" max="5" width="5.83203125" hidden="1" customWidth="1"/>
    <col min="6" max="8" width="12.6640625" customWidth="1"/>
    <col min="9" max="9" width="5.83203125" customWidth="1"/>
    <col min="10" max="12" width="12.6640625" customWidth="1"/>
    <col min="13" max="13" width="5.83203125" customWidth="1"/>
    <col min="14" max="16" width="12.6640625" customWidth="1"/>
    <col min="17" max="17" width="8.83203125" customWidth="1"/>
    <col min="18" max="20" width="12.6640625" customWidth="1"/>
    <col min="21" max="21" width="8.83203125" customWidth="1"/>
  </cols>
  <sheetData>
    <row r="1" spans="1:21" ht="18" x14ac:dyDescent="0.2">
      <c r="A1" s="46"/>
      <c r="B1" s="4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0"/>
      <c r="O1" s="20"/>
      <c r="P1" s="20"/>
      <c r="Q1" s="1"/>
      <c r="R1" s="20"/>
      <c r="S1" s="20"/>
      <c r="T1" s="20"/>
      <c r="U1" s="1"/>
    </row>
    <row r="2" spans="1:21" x14ac:dyDescent="0.2">
      <c r="A2" s="2"/>
      <c r="B2" s="41" t="s">
        <v>0</v>
      </c>
      <c r="C2" s="42"/>
      <c r="D2" s="43"/>
      <c r="E2" s="1"/>
      <c r="F2" s="41" t="s">
        <v>1</v>
      </c>
      <c r="G2" s="42"/>
      <c r="H2" s="43"/>
      <c r="I2" s="1"/>
      <c r="J2" s="41" t="s">
        <v>0</v>
      </c>
      <c r="K2" s="42"/>
      <c r="L2" s="43"/>
      <c r="M2" s="1"/>
      <c r="N2" s="47" t="s">
        <v>1</v>
      </c>
      <c r="O2" s="42"/>
      <c r="P2" s="43"/>
      <c r="Q2" s="1"/>
      <c r="R2" s="47" t="s">
        <v>0</v>
      </c>
      <c r="S2" s="42"/>
      <c r="T2" s="43"/>
      <c r="U2" s="1"/>
    </row>
    <row r="3" spans="1:21" ht="21" customHeight="1" x14ac:dyDescent="0.2">
      <c r="A3" s="1"/>
      <c r="B3" s="44" t="s">
        <v>3</v>
      </c>
      <c r="C3" s="45"/>
      <c r="D3" s="45"/>
      <c r="E3" s="3"/>
      <c r="F3" s="44" t="s">
        <v>4</v>
      </c>
      <c r="G3" s="45"/>
      <c r="H3" s="45"/>
      <c r="I3" s="3"/>
      <c r="J3" s="44" t="s">
        <v>4</v>
      </c>
      <c r="K3" s="45"/>
      <c r="L3" s="45"/>
      <c r="M3" s="1"/>
      <c r="N3" s="48" t="s">
        <v>36</v>
      </c>
      <c r="O3" s="42"/>
      <c r="P3" s="43"/>
      <c r="Q3" s="1"/>
      <c r="R3" s="48" t="s">
        <v>36</v>
      </c>
      <c r="S3" s="42"/>
      <c r="T3" s="43"/>
      <c r="U3" s="1"/>
    </row>
    <row r="4" spans="1:21" ht="16" x14ac:dyDescent="0.2">
      <c r="A4" s="4"/>
      <c r="B4" s="5" t="s">
        <v>5</v>
      </c>
      <c r="C4" s="5" t="s">
        <v>6</v>
      </c>
      <c r="D4" s="5" t="s">
        <v>7</v>
      </c>
      <c r="E4" s="5"/>
      <c r="F4" s="5" t="s">
        <v>5</v>
      </c>
      <c r="G4" s="5" t="s">
        <v>6</v>
      </c>
      <c r="H4" s="5" t="s">
        <v>7</v>
      </c>
      <c r="I4" s="5"/>
      <c r="J4" s="5" t="s">
        <v>5</v>
      </c>
      <c r="K4" s="5" t="s">
        <v>6</v>
      </c>
      <c r="L4" s="5" t="s">
        <v>7</v>
      </c>
      <c r="M4" s="1"/>
      <c r="N4" s="5" t="s">
        <v>5</v>
      </c>
      <c r="O4" s="5" t="s">
        <v>6</v>
      </c>
      <c r="P4" s="5" t="s">
        <v>7</v>
      </c>
      <c r="Q4" s="1"/>
      <c r="R4" s="5" t="s">
        <v>5</v>
      </c>
      <c r="S4" s="5" t="s">
        <v>6</v>
      </c>
      <c r="T4" s="5" t="s">
        <v>7</v>
      </c>
      <c r="U4" s="1"/>
    </row>
    <row r="5" spans="1:21" x14ac:dyDescent="0.2">
      <c r="A5" s="6"/>
      <c r="B5" s="7"/>
      <c r="C5" s="7"/>
      <c r="D5" s="7"/>
      <c r="E5" s="7"/>
      <c r="F5" s="1"/>
      <c r="G5" s="1"/>
      <c r="H5" s="1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">
      <c r="A6" s="6" t="s">
        <v>8</v>
      </c>
      <c r="B6" s="8"/>
      <c r="C6" s="8"/>
      <c r="D6" s="8"/>
      <c r="E6" s="8"/>
      <c r="F6" s="9"/>
      <c r="G6" s="9"/>
      <c r="H6" s="9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A7" s="10" t="s">
        <v>9</v>
      </c>
      <c r="B7" s="11">
        <v>1749.39</v>
      </c>
      <c r="C7" s="11">
        <v>-2612.5500000000002</v>
      </c>
      <c r="D7" s="11">
        <f t="shared" ref="D7:D14" si="0">SUM(B7:C7)</f>
        <v>-863.16000000000008</v>
      </c>
      <c r="E7" s="11"/>
      <c r="F7" s="12">
        <v>1800</v>
      </c>
      <c r="G7" s="12">
        <v>-1800</v>
      </c>
      <c r="H7" s="12">
        <f t="shared" ref="H7:H14" si="1">SUM(F7:G7)</f>
        <v>0</v>
      </c>
      <c r="I7" s="11"/>
      <c r="J7" s="12">
        <v>2345</v>
      </c>
      <c r="K7" s="12">
        <v>-1788.6</v>
      </c>
      <c r="L7" s="12">
        <f t="shared" ref="L7:L14" si="2">J7+K7</f>
        <v>556.40000000000009</v>
      </c>
      <c r="M7" s="1"/>
      <c r="N7" s="12">
        <v>2300</v>
      </c>
      <c r="O7" s="12">
        <v>-1800</v>
      </c>
      <c r="P7" s="12">
        <f t="shared" ref="P7:P15" si="3">N7+O7</f>
        <v>500</v>
      </c>
      <c r="Q7" s="1"/>
      <c r="R7" s="12">
        <v>2444.8000000000002</v>
      </c>
      <c r="S7" s="12">
        <v>-1485.42</v>
      </c>
      <c r="T7" s="12">
        <f t="shared" ref="T7:T17" si="4">SUM(R7:S7)</f>
        <v>959.38000000000011</v>
      </c>
      <c r="U7" s="1"/>
    </row>
    <row r="8" spans="1:21" x14ac:dyDescent="0.2">
      <c r="A8" s="10" t="s">
        <v>37</v>
      </c>
      <c r="B8" s="11">
        <v>4118</v>
      </c>
      <c r="C8" s="11">
        <v>-3680.66</v>
      </c>
      <c r="D8" s="11">
        <f t="shared" si="0"/>
        <v>437.34000000000015</v>
      </c>
      <c r="E8" s="11"/>
      <c r="F8" s="12">
        <v>4200</v>
      </c>
      <c r="G8" s="12">
        <v>-3200</v>
      </c>
      <c r="H8" s="12">
        <f t="shared" si="1"/>
        <v>1000</v>
      </c>
      <c r="I8" s="11"/>
      <c r="J8" s="12">
        <v>2700</v>
      </c>
      <c r="K8" s="12">
        <v>-5213.38</v>
      </c>
      <c r="L8" s="12">
        <f t="shared" si="2"/>
        <v>-2513.38</v>
      </c>
      <c r="M8" s="1"/>
      <c r="N8" s="12">
        <v>3000</v>
      </c>
      <c r="O8" s="12">
        <v>-3000</v>
      </c>
      <c r="P8" s="12">
        <f t="shared" si="3"/>
        <v>0</v>
      </c>
      <c r="Q8" s="1"/>
      <c r="R8" s="12">
        <v>3847.58</v>
      </c>
      <c r="S8" s="12">
        <v>-3411.74</v>
      </c>
      <c r="T8" s="12">
        <f t="shared" si="4"/>
        <v>435.84000000000015</v>
      </c>
      <c r="U8" s="1"/>
    </row>
    <row r="9" spans="1:21" x14ac:dyDescent="0.2">
      <c r="A9" s="10" t="s">
        <v>11</v>
      </c>
      <c r="B9" s="11">
        <v>5084.16</v>
      </c>
      <c r="C9" s="11">
        <v>-4430.42</v>
      </c>
      <c r="D9" s="11">
        <f t="shared" si="0"/>
        <v>653.73999999999978</v>
      </c>
      <c r="E9" s="11"/>
      <c r="F9" s="12">
        <v>5100</v>
      </c>
      <c r="G9" s="12">
        <v>-4100</v>
      </c>
      <c r="H9" s="12">
        <f t="shared" si="1"/>
        <v>1000</v>
      </c>
      <c r="I9" s="11"/>
      <c r="J9" s="12">
        <v>5340</v>
      </c>
      <c r="K9" s="12">
        <v>-6369.41</v>
      </c>
      <c r="L9" s="12">
        <f t="shared" si="2"/>
        <v>-1029.4099999999999</v>
      </c>
      <c r="M9" s="1"/>
      <c r="N9" s="12">
        <v>6000</v>
      </c>
      <c r="O9" s="12">
        <v>-6000</v>
      </c>
      <c r="P9" s="12">
        <f t="shared" si="3"/>
        <v>0</v>
      </c>
      <c r="Q9" s="1"/>
      <c r="R9" s="12">
        <v>5505</v>
      </c>
      <c r="S9" s="12">
        <v>-4632.6400000000003</v>
      </c>
      <c r="T9" s="12">
        <f t="shared" si="4"/>
        <v>872.35999999999967</v>
      </c>
      <c r="U9" s="1"/>
    </row>
    <row r="10" spans="1:21" x14ac:dyDescent="0.2">
      <c r="A10" s="10" t="s">
        <v>12</v>
      </c>
      <c r="B10" s="11">
        <v>347</v>
      </c>
      <c r="C10" s="11">
        <v>-909.72</v>
      </c>
      <c r="D10" s="11">
        <f t="shared" si="0"/>
        <v>-562.72</v>
      </c>
      <c r="E10" s="11"/>
      <c r="F10" s="12">
        <v>0</v>
      </c>
      <c r="G10" s="12">
        <v>-500</v>
      </c>
      <c r="H10" s="12">
        <f t="shared" si="1"/>
        <v>-500</v>
      </c>
      <c r="I10" s="11"/>
      <c r="J10" s="12">
        <v>350</v>
      </c>
      <c r="K10" s="12">
        <v>-870.18</v>
      </c>
      <c r="L10" s="12">
        <f t="shared" si="2"/>
        <v>-520.17999999999995</v>
      </c>
      <c r="M10" s="1"/>
      <c r="N10" s="12">
        <v>0</v>
      </c>
      <c r="O10" s="12">
        <v>-750</v>
      </c>
      <c r="P10" s="12">
        <f t="shared" si="3"/>
        <v>-750</v>
      </c>
      <c r="Q10" s="1"/>
      <c r="R10" s="12">
        <v>1412.72</v>
      </c>
      <c r="S10" s="12">
        <v>-1173.7</v>
      </c>
      <c r="T10" s="12">
        <f t="shared" si="4"/>
        <v>239.01999999999998</v>
      </c>
      <c r="U10" s="1"/>
    </row>
    <row r="11" spans="1:21" x14ac:dyDescent="0.2">
      <c r="A11" s="10" t="s">
        <v>13</v>
      </c>
      <c r="B11" s="11">
        <v>902</v>
      </c>
      <c r="C11" s="11">
        <v>-445.31</v>
      </c>
      <c r="D11" s="11">
        <f t="shared" si="0"/>
        <v>456.69</v>
      </c>
      <c r="E11" s="11"/>
      <c r="F11" s="12">
        <v>900</v>
      </c>
      <c r="G11" s="12">
        <v>-400</v>
      </c>
      <c r="H11" s="12">
        <f t="shared" si="1"/>
        <v>500</v>
      </c>
      <c r="I11" s="11"/>
      <c r="J11" s="12">
        <v>941</v>
      </c>
      <c r="K11" s="12">
        <v>-244.97</v>
      </c>
      <c r="L11" s="12">
        <f t="shared" si="2"/>
        <v>696.03</v>
      </c>
      <c r="M11" s="1"/>
      <c r="N11" s="12">
        <v>1000</v>
      </c>
      <c r="O11" s="12">
        <v>-275</v>
      </c>
      <c r="P11" s="12">
        <f t="shared" si="3"/>
        <v>725</v>
      </c>
      <c r="Q11" s="1"/>
      <c r="R11" s="12">
        <v>596</v>
      </c>
      <c r="S11" s="12">
        <v>-350.74</v>
      </c>
      <c r="T11" s="12">
        <f t="shared" si="4"/>
        <v>245.26</v>
      </c>
      <c r="U11" s="1"/>
    </row>
    <row r="12" spans="1:21" x14ac:dyDescent="0.2">
      <c r="A12" s="10" t="s">
        <v>14</v>
      </c>
      <c r="B12" s="11">
        <v>0</v>
      </c>
      <c r="C12" s="11">
        <v>-49.55</v>
      </c>
      <c r="D12" s="11">
        <f t="shared" si="0"/>
        <v>-49.55</v>
      </c>
      <c r="E12" s="11"/>
      <c r="F12" s="12">
        <v>0</v>
      </c>
      <c r="G12" s="12">
        <v>0</v>
      </c>
      <c r="H12" s="12">
        <f t="shared" si="1"/>
        <v>0</v>
      </c>
      <c r="I12" s="11"/>
      <c r="J12" s="12">
        <v>0</v>
      </c>
      <c r="K12" s="12">
        <v>0</v>
      </c>
      <c r="L12" s="12">
        <f t="shared" si="2"/>
        <v>0</v>
      </c>
      <c r="M12" s="1"/>
      <c r="N12" s="12">
        <v>0</v>
      </c>
      <c r="O12" s="12">
        <v>0</v>
      </c>
      <c r="P12" s="12">
        <f t="shared" si="3"/>
        <v>0</v>
      </c>
      <c r="Q12" s="1"/>
      <c r="R12" s="12">
        <v>0</v>
      </c>
      <c r="S12" s="12">
        <v>0</v>
      </c>
      <c r="T12" s="12">
        <f t="shared" si="4"/>
        <v>0</v>
      </c>
      <c r="U12" s="1"/>
    </row>
    <row r="13" spans="1:21" x14ac:dyDescent="0.2">
      <c r="A13" s="10" t="s">
        <v>15</v>
      </c>
      <c r="B13" s="11">
        <v>0</v>
      </c>
      <c r="C13" s="11">
        <v>-894.83</v>
      </c>
      <c r="D13" s="11">
        <f t="shared" si="0"/>
        <v>-894.83</v>
      </c>
      <c r="E13" s="11"/>
      <c r="F13" s="12">
        <v>0</v>
      </c>
      <c r="G13" s="12">
        <v>-900</v>
      </c>
      <c r="H13" s="12">
        <f t="shared" si="1"/>
        <v>-900</v>
      </c>
      <c r="I13" s="11"/>
      <c r="J13" s="12">
        <f>35.3+222.61</f>
        <v>257.91000000000003</v>
      </c>
      <c r="K13" s="12">
        <f>-1455.08+-595.04</f>
        <v>-2050.12</v>
      </c>
      <c r="L13" s="12">
        <f t="shared" si="2"/>
        <v>-1792.2099999999998</v>
      </c>
      <c r="M13" s="1"/>
      <c r="N13" s="12">
        <v>0</v>
      </c>
      <c r="O13" s="12">
        <v>-1200</v>
      </c>
      <c r="P13" s="12">
        <f t="shared" si="3"/>
        <v>-1200</v>
      </c>
      <c r="Q13" s="1"/>
      <c r="R13" s="12">
        <v>1260.73</v>
      </c>
      <c r="S13" s="12">
        <v>-672.72</v>
      </c>
      <c r="T13" s="12">
        <f t="shared" si="4"/>
        <v>588.01</v>
      </c>
      <c r="U13" s="1"/>
    </row>
    <row r="14" spans="1:21" x14ac:dyDescent="0.2">
      <c r="A14" s="10" t="s">
        <v>16</v>
      </c>
      <c r="B14" s="13">
        <v>0</v>
      </c>
      <c r="C14" s="13">
        <v>-5195.93</v>
      </c>
      <c r="D14" s="13">
        <f t="shared" si="0"/>
        <v>-5195.93</v>
      </c>
      <c r="E14" s="11"/>
      <c r="F14" s="14">
        <v>0</v>
      </c>
      <c r="G14" s="14">
        <f>-(18*150)</f>
        <v>-2700</v>
      </c>
      <c r="H14" s="14">
        <f t="shared" si="1"/>
        <v>-2700</v>
      </c>
      <c r="I14" s="11"/>
      <c r="J14" s="14">
        <v>0</v>
      </c>
      <c r="K14" s="14">
        <v>-4133.25</v>
      </c>
      <c r="L14" s="14">
        <f t="shared" si="2"/>
        <v>-4133.25</v>
      </c>
      <c r="M14" s="1"/>
      <c r="N14" s="12">
        <v>0</v>
      </c>
      <c r="O14" s="12">
        <v>-3600</v>
      </c>
      <c r="P14" s="12">
        <f t="shared" si="3"/>
        <v>-3600</v>
      </c>
      <c r="Q14" s="1"/>
      <c r="R14" s="12">
        <v>0</v>
      </c>
      <c r="S14" s="12">
        <v>-2219.87</v>
      </c>
      <c r="T14" s="12">
        <f t="shared" si="4"/>
        <v>-2219.87</v>
      </c>
      <c r="U14" s="1"/>
    </row>
    <row r="15" spans="1:21" x14ac:dyDescent="0.2">
      <c r="A15" s="10" t="s">
        <v>38</v>
      </c>
      <c r="B15" s="11"/>
      <c r="C15" s="11"/>
      <c r="D15" s="11"/>
      <c r="E15" s="11"/>
      <c r="F15" s="12"/>
      <c r="G15" s="12"/>
      <c r="H15" s="12"/>
      <c r="I15" s="11"/>
      <c r="J15" s="12"/>
      <c r="K15" s="12"/>
      <c r="L15" s="12"/>
      <c r="M15" s="1"/>
      <c r="N15" s="12">
        <v>0</v>
      </c>
      <c r="O15" s="12">
        <v>0</v>
      </c>
      <c r="P15" s="12">
        <f t="shared" si="3"/>
        <v>0</v>
      </c>
      <c r="Q15" s="1"/>
      <c r="R15" s="12">
        <v>0</v>
      </c>
      <c r="S15" s="12">
        <v>0</v>
      </c>
      <c r="T15" s="12">
        <f t="shared" si="4"/>
        <v>0</v>
      </c>
      <c r="U15" s="1"/>
    </row>
    <row r="16" spans="1:21" x14ac:dyDescent="0.2">
      <c r="A16" s="10" t="s">
        <v>39</v>
      </c>
      <c r="B16" s="11"/>
      <c r="C16" s="11"/>
      <c r="D16" s="11"/>
      <c r="E16" s="11"/>
      <c r="F16" s="12"/>
      <c r="G16" s="12"/>
      <c r="H16" s="12"/>
      <c r="I16" s="11"/>
      <c r="J16" s="12"/>
      <c r="K16" s="12"/>
      <c r="L16" s="12"/>
      <c r="M16" s="1"/>
      <c r="N16" s="14">
        <v>0</v>
      </c>
      <c r="O16" s="14">
        <v>0</v>
      </c>
      <c r="P16" s="14">
        <f>N16-O16</f>
        <v>0</v>
      </c>
      <c r="Q16" s="1"/>
      <c r="R16" s="14">
        <v>0</v>
      </c>
      <c r="S16" s="14">
        <v>-1389.74</v>
      </c>
      <c r="T16" s="14">
        <f t="shared" si="4"/>
        <v>-1389.74</v>
      </c>
      <c r="U16" s="1"/>
    </row>
    <row r="17" spans="1:21" x14ac:dyDescent="0.2">
      <c r="A17" s="6" t="s">
        <v>17</v>
      </c>
      <c r="B17" s="15">
        <f t="shared" ref="B17:C17" si="5">SUM(B7:B14)</f>
        <v>12200.55</v>
      </c>
      <c r="C17" s="15">
        <f t="shared" si="5"/>
        <v>-18218.97</v>
      </c>
      <c r="D17" s="15">
        <f>SUM(B17:C17)</f>
        <v>-6018.4200000000019</v>
      </c>
      <c r="E17" s="15"/>
      <c r="F17" s="16">
        <f t="shared" ref="F17:H17" si="6">SUM(F7:F14)</f>
        <v>12000</v>
      </c>
      <c r="G17" s="16">
        <f t="shared" si="6"/>
        <v>-13600</v>
      </c>
      <c r="H17" s="16">
        <f t="shared" si="6"/>
        <v>-1600</v>
      </c>
      <c r="I17" s="15"/>
      <c r="J17" s="12">
        <f t="shared" ref="J17:K17" si="7">SUM(J7:J14)</f>
        <v>11933.91</v>
      </c>
      <c r="K17" s="12">
        <f t="shared" si="7"/>
        <v>-20669.91</v>
      </c>
      <c r="L17" s="12">
        <f>J17+K17</f>
        <v>-8736</v>
      </c>
      <c r="M17" s="1"/>
      <c r="N17" s="12">
        <f t="shared" ref="N17:O17" si="8">SUM(N7:N16)</f>
        <v>12300</v>
      </c>
      <c r="O17" s="12">
        <f t="shared" si="8"/>
        <v>-16625</v>
      </c>
      <c r="P17" s="12">
        <f>N17+O17</f>
        <v>-4325</v>
      </c>
      <c r="Q17" s="1"/>
      <c r="R17" s="12">
        <f t="shared" ref="R17:S17" si="9">SUM(R7:R16)</f>
        <v>15066.83</v>
      </c>
      <c r="S17" s="12">
        <f t="shared" si="9"/>
        <v>-15336.569999999998</v>
      </c>
      <c r="T17" s="12">
        <f t="shared" si="4"/>
        <v>-269.73999999999796</v>
      </c>
      <c r="U17" s="1"/>
    </row>
    <row r="18" spans="1:21" x14ac:dyDescent="0.2">
      <c r="A18" s="10"/>
      <c r="B18" s="11"/>
      <c r="C18" s="11"/>
      <c r="D18" s="11"/>
      <c r="E18" s="11"/>
      <c r="F18" s="12"/>
      <c r="G18" s="12"/>
      <c r="H18" s="12"/>
      <c r="I18" s="11"/>
      <c r="J18" s="12"/>
      <c r="K18" s="12"/>
      <c r="L18" s="12"/>
      <c r="M18" s="1"/>
      <c r="N18" s="12"/>
      <c r="O18" s="12"/>
      <c r="P18" s="12"/>
      <c r="Q18" s="1"/>
      <c r="R18" s="12"/>
      <c r="S18" s="12"/>
      <c r="T18" s="12"/>
      <c r="U18" s="1"/>
    </row>
    <row r="19" spans="1:21" x14ac:dyDescent="0.2">
      <c r="A19" s="6"/>
      <c r="B19" s="11"/>
      <c r="C19" s="11"/>
      <c r="D19" s="11"/>
      <c r="E19" s="11"/>
      <c r="F19" s="12"/>
      <c r="G19" s="12"/>
      <c r="H19" s="12"/>
      <c r="I19" s="11"/>
      <c r="J19" s="12"/>
      <c r="K19" s="12"/>
      <c r="L19" s="12"/>
      <c r="M19" s="1"/>
      <c r="N19" s="12"/>
      <c r="O19" s="12"/>
      <c r="P19" s="12"/>
      <c r="Q19" s="1"/>
      <c r="R19" s="12"/>
      <c r="S19" s="12"/>
      <c r="T19" s="12"/>
      <c r="U19" s="1"/>
    </row>
    <row r="20" spans="1:21" x14ac:dyDescent="0.2">
      <c r="A20" s="6" t="s">
        <v>18</v>
      </c>
      <c r="B20" s="11"/>
      <c r="C20" s="11"/>
      <c r="D20" s="11"/>
      <c r="E20" s="11"/>
      <c r="F20" s="12"/>
      <c r="G20" s="12"/>
      <c r="H20" s="12"/>
      <c r="I20" s="11"/>
      <c r="J20" s="12"/>
      <c r="K20" s="12"/>
      <c r="L20" s="12"/>
      <c r="M20" s="1"/>
      <c r="N20" s="12"/>
      <c r="O20" s="12"/>
      <c r="P20" s="12"/>
      <c r="Q20" s="1"/>
      <c r="R20" s="12"/>
      <c r="S20" s="12"/>
      <c r="T20" s="12"/>
      <c r="U20" s="1"/>
    </row>
    <row r="21" spans="1:21" ht="15.75" customHeight="1" x14ac:dyDescent="0.2">
      <c r="A21" s="10" t="s">
        <v>19</v>
      </c>
      <c r="B21" s="11">
        <v>7125.07</v>
      </c>
      <c r="C21" s="11">
        <v>-7705.99</v>
      </c>
      <c r="D21" s="11">
        <f t="shared" ref="D21:D23" si="10">SUM(B21:C21)</f>
        <v>-580.92000000000007</v>
      </c>
      <c r="E21" s="11"/>
      <c r="F21" s="12">
        <v>9000</v>
      </c>
      <c r="G21" s="12">
        <v>-7500</v>
      </c>
      <c r="H21" s="12">
        <f t="shared" ref="H21:H22" si="11">SUM(F21:G21)</f>
        <v>1500</v>
      </c>
      <c r="I21" s="11"/>
      <c r="J21" s="12">
        <v>6339.51</v>
      </c>
      <c r="K21" s="12">
        <v>-6196.49</v>
      </c>
      <c r="L21" s="12">
        <f t="shared" ref="L21:L23" si="12">SUM(J21:K21)</f>
        <v>143.02000000000044</v>
      </c>
      <c r="M21" s="1"/>
      <c r="N21" s="12">
        <v>5500</v>
      </c>
      <c r="O21" s="12">
        <v>-5500</v>
      </c>
      <c r="P21" s="12">
        <f t="shared" ref="P21:P23" si="13">SUM(N21:O21)</f>
        <v>0</v>
      </c>
      <c r="Q21" s="1"/>
      <c r="R21" s="12">
        <v>5448.75</v>
      </c>
      <c r="S21" s="12">
        <v>-4126.7</v>
      </c>
      <c r="T21" s="12">
        <f t="shared" ref="T21:T23" si="14">SUM(R21:S21)</f>
        <v>1322.0500000000002</v>
      </c>
      <c r="U21" s="1"/>
    </row>
    <row r="22" spans="1:21" ht="15.75" customHeight="1" x14ac:dyDescent="0.2">
      <c r="A22" s="10" t="s">
        <v>20</v>
      </c>
      <c r="B22" s="13">
        <v>43428.87</v>
      </c>
      <c r="C22" s="13">
        <v>-37421.300000000003</v>
      </c>
      <c r="D22" s="13">
        <f t="shared" si="10"/>
        <v>6007.57</v>
      </c>
      <c r="E22" s="11"/>
      <c r="F22" s="14">
        <v>44000</v>
      </c>
      <c r="G22" s="14">
        <v>-38000</v>
      </c>
      <c r="H22" s="14">
        <f t="shared" si="11"/>
        <v>6000</v>
      </c>
      <c r="I22" s="11"/>
      <c r="J22" s="14">
        <v>51034.41</v>
      </c>
      <c r="K22" s="14">
        <v>-41605.47</v>
      </c>
      <c r="L22" s="14">
        <f t="shared" si="12"/>
        <v>9428.9400000000023</v>
      </c>
      <c r="M22" s="1"/>
      <c r="N22" s="14">
        <v>48000</v>
      </c>
      <c r="O22" s="14">
        <v>-39000</v>
      </c>
      <c r="P22" s="14">
        <f t="shared" si="13"/>
        <v>9000</v>
      </c>
      <c r="Q22" s="1"/>
      <c r="R22" s="14">
        <v>40233.75</v>
      </c>
      <c r="S22" s="14">
        <v>-30513.94</v>
      </c>
      <c r="T22" s="14">
        <f t="shared" si="14"/>
        <v>9719.8100000000013</v>
      </c>
      <c r="U22" s="1"/>
    </row>
    <row r="23" spans="1:21" ht="15.75" customHeight="1" x14ac:dyDescent="0.2">
      <c r="A23" s="10"/>
      <c r="B23" s="11">
        <f t="shared" ref="B23:C23" si="15">SUM(B21:B22)</f>
        <v>50553.94</v>
      </c>
      <c r="C23" s="11">
        <f t="shared" si="15"/>
        <v>-45127.29</v>
      </c>
      <c r="D23" s="11">
        <f t="shared" si="10"/>
        <v>5426.6500000000015</v>
      </c>
      <c r="E23" s="11"/>
      <c r="F23" s="12">
        <f t="shared" ref="F23:H23" si="16">SUM(F21:F22)</f>
        <v>53000</v>
      </c>
      <c r="G23" s="12">
        <f t="shared" si="16"/>
        <v>-45500</v>
      </c>
      <c r="H23" s="12">
        <f t="shared" si="16"/>
        <v>7500</v>
      </c>
      <c r="I23" s="11"/>
      <c r="J23" s="12">
        <f t="shared" ref="J23:K23" si="17">SUM(J21:J22)</f>
        <v>57373.920000000006</v>
      </c>
      <c r="K23" s="12">
        <f t="shared" si="17"/>
        <v>-47801.96</v>
      </c>
      <c r="L23" s="12">
        <f t="shared" si="12"/>
        <v>9571.9600000000064</v>
      </c>
      <c r="M23" s="1"/>
      <c r="N23" s="12">
        <f t="shared" ref="N23:O23" si="18">SUM(N21:N22)</f>
        <v>53500</v>
      </c>
      <c r="O23" s="12">
        <f t="shared" si="18"/>
        <v>-44500</v>
      </c>
      <c r="P23" s="12">
        <f t="shared" si="13"/>
        <v>9000</v>
      </c>
      <c r="Q23" s="1"/>
      <c r="R23" s="12">
        <f t="shared" ref="R23:S23" si="19">SUM(R21:R22)</f>
        <v>45682.5</v>
      </c>
      <c r="S23" s="12">
        <f t="shared" si="19"/>
        <v>-34640.639999999999</v>
      </c>
      <c r="T23" s="12">
        <f t="shared" si="14"/>
        <v>11041.86</v>
      </c>
      <c r="U23" s="1"/>
    </row>
    <row r="24" spans="1:21" ht="15.75" customHeight="1" x14ac:dyDescent="0.2">
      <c r="A24" s="10"/>
      <c r="B24" s="11"/>
      <c r="C24" s="11"/>
      <c r="D24" s="11"/>
      <c r="E24" s="11"/>
      <c r="F24" s="12"/>
      <c r="G24" s="12"/>
      <c r="H24" s="12"/>
      <c r="I24" s="11"/>
      <c r="J24" s="12"/>
      <c r="K24" s="12"/>
      <c r="L24" s="12"/>
      <c r="M24" s="1"/>
      <c r="N24" s="12"/>
      <c r="O24" s="12"/>
      <c r="P24" s="12"/>
      <c r="Q24" s="1"/>
      <c r="R24" s="12"/>
      <c r="S24" s="12"/>
      <c r="T24" s="12"/>
      <c r="U24" s="1"/>
    </row>
    <row r="25" spans="1:21" ht="15.75" customHeight="1" x14ac:dyDescent="0.2">
      <c r="A25" s="6" t="s">
        <v>21</v>
      </c>
      <c r="B25" s="11">
        <f>1793.28</f>
        <v>1793.28</v>
      </c>
      <c r="C25" s="11">
        <v>0</v>
      </c>
      <c r="D25" s="11">
        <f t="shared" ref="D25:D29" si="20">SUM(B25:C25)</f>
        <v>1793.28</v>
      </c>
      <c r="E25" s="11"/>
      <c r="F25" s="12">
        <v>4000</v>
      </c>
      <c r="G25" s="12">
        <v>0</v>
      </c>
      <c r="H25" s="12">
        <f t="shared" ref="H25:H26" si="21">F25+G25</f>
        <v>4000</v>
      </c>
      <c r="I25" s="11"/>
      <c r="J25" s="12">
        <v>2024.51</v>
      </c>
      <c r="K25" s="12">
        <v>0</v>
      </c>
      <c r="L25" s="12">
        <f t="shared" ref="L25:L29" si="22">SUM(J25:K25)</f>
        <v>2024.51</v>
      </c>
      <c r="M25" s="1"/>
      <c r="N25" s="12">
        <v>2000</v>
      </c>
      <c r="O25" s="12">
        <v>0</v>
      </c>
      <c r="P25" s="12">
        <f t="shared" ref="P25:P29" si="23">SUM(N25:O25)</f>
        <v>2000</v>
      </c>
      <c r="Q25" s="1"/>
      <c r="R25" s="12">
        <v>2320.79</v>
      </c>
      <c r="S25" s="12">
        <v>0</v>
      </c>
      <c r="T25" s="12">
        <f t="shared" ref="T25:T29" si="24">SUM(R25:S25)</f>
        <v>2320.79</v>
      </c>
      <c r="U25" s="1"/>
    </row>
    <row r="26" spans="1:21" ht="15.75" customHeight="1" x14ac:dyDescent="0.2">
      <c r="A26" s="6" t="s">
        <v>22</v>
      </c>
      <c r="B26" s="11">
        <f>3514.32</f>
        <v>3514.32</v>
      </c>
      <c r="C26" s="11">
        <v>0</v>
      </c>
      <c r="D26" s="11">
        <f t="shared" si="20"/>
        <v>3514.32</v>
      </c>
      <c r="E26" s="11"/>
      <c r="F26" s="12">
        <v>3500</v>
      </c>
      <c r="G26" s="12">
        <v>0</v>
      </c>
      <c r="H26" s="12">
        <f t="shared" si="21"/>
        <v>3500</v>
      </c>
      <c r="I26" s="11"/>
      <c r="J26" s="12">
        <v>6913.26</v>
      </c>
      <c r="K26" s="12">
        <v>-2781.13</v>
      </c>
      <c r="L26" s="12">
        <f t="shared" si="22"/>
        <v>4132.13</v>
      </c>
      <c r="M26" s="1"/>
      <c r="N26" s="12">
        <v>4500</v>
      </c>
      <c r="O26" s="12">
        <v>-2800</v>
      </c>
      <c r="P26" s="12">
        <f t="shared" si="23"/>
        <v>1700</v>
      </c>
      <c r="Q26" s="1"/>
      <c r="R26" s="12">
        <v>4644.9799999999996</v>
      </c>
      <c r="S26" s="12">
        <v>-109.85</v>
      </c>
      <c r="T26" s="12">
        <f t="shared" si="24"/>
        <v>4535.1299999999992</v>
      </c>
      <c r="U26" s="1"/>
    </row>
    <row r="27" spans="1:21" ht="15.75" customHeight="1" x14ac:dyDescent="0.2">
      <c r="A27" s="6" t="s">
        <v>23</v>
      </c>
      <c r="B27" s="11">
        <f>1586</f>
        <v>1586</v>
      </c>
      <c r="C27" s="11">
        <f>-5115.73</f>
        <v>-5115.7299999999996</v>
      </c>
      <c r="D27" s="11">
        <f t="shared" si="20"/>
        <v>-3529.7299999999996</v>
      </c>
      <c r="E27" s="11"/>
      <c r="F27" s="12">
        <v>3500</v>
      </c>
      <c r="G27" s="12">
        <v>0</v>
      </c>
      <c r="H27" s="12">
        <f t="shared" ref="H27:H29" si="25">SUM(F27:G27)</f>
        <v>3500</v>
      </c>
      <c r="I27" s="11"/>
      <c r="J27" s="12">
        <v>1424</v>
      </c>
      <c r="K27" s="12">
        <v>0</v>
      </c>
      <c r="L27" s="12">
        <f t="shared" si="22"/>
        <v>1424</v>
      </c>
      <c r="M27" s="1"/>
      <c r="N27" s="12">
        <v>1500</v>
      </c>
      <c r="O27" s="12">
        <v>0</v>
      </c>
      <c r="P27" s="12">
        <f t="shared" si="23"/>
        <v>1500</v>
      </c>
      <c r="Q27" s="1"/>
      <c r="R27" s="12">
        <v>754</v>
      </c>
      <c r="S27" s="12">
        <v>0</v>
      </c>
      <c r="T27" s="12">
        <f t="shared" si="24"/>
        <v>754</v>
      </c>
      <c r="U27" s="1"/>
    </row>
    <row r="28" spans="1:21" ht="15.75" customHeight="1" x14ac:dyDescent="0.2">
      <c r="A28" s="6" t="s">
        <v>24</v>
      </c>
      <c r="B28" s="11">
        <v>630.16999999999996</v>
      </c>
      <c r="C28" s="11">
        <v>-7703.84</v>
      </c>
      <c r="D28" s="11">
        <f t="shared" si="20"/>
        <v>-7073.67</v>
      </c>
      <c r="E28" s="11"/>
      <c r="F28" s="12">
        <v>0</v>
      </c>
      <c r="G28" s="12">
        <v>-7500</v>
      </c>
      <c r="H28" s="12">
        <f t="shared" si="25"/>
        <v>-7500</v>
      </c>
      <c r="I28" s="11"/>
      <c r="J28" s="12">
        <v>0</v>
      </c>
      <c r="K28" s="12">
        <f>-9043.03+-345.14</f>
        <v>-9388.17</v>
      </c>
      <c r="L28" s="12">
        <f t="shared" si="22"/>
        <v>-9388.17</v>
      </c>
      <c r="M28" s="1"/>
      <c r="N28" s="12">
        <v>0</v>
      </c>
      <c r="O28" s="12">
        <v>-8000</v>
      </c>
      <c r="P28" s="12">
        <f t="shared" si="23"/>
        <v>-8000</v>
      </c>
      <c r="Q28" s="1"/>
      <c r="R28" s="12">
        <v>500</v>
      </c>
      <c r="S28" s="12">
        <v>-2176.25</v>
      </c>
      <c r="T28" s="12">
        <f t="shared" si="24"/>
        <v>-1676.25</v>
      </c>
      <c r="U28" s="1"/>
    </row>
    <row r="29" spans="1:21" ht="15.75" customHeight="1" x14ac:dyDescent="0.2">
      <c r="A29" s="6" t="s">
        <v>25</v>
      </c>
      <c r="B29" s="11">
        <f>1276</f>
        <v>1276</v>
      </c>
      <c r="C29" s="11">
        <v>0</v>
      </c>
      <c r="D29" s="11">
        <f t="shared" si="20"/>
        <v>1276</v>
      </c>
      <c r="E29" s="11"/>
      <c r="F29" s="12">
        <v>1500</v>
      </c>
      <c r="G29" s="12">
        <v>0</v>
      </c>
      <c r="H29" s="12">
        <f t="shared" si="25"/>
        <v>1500</v>
      </c>
      <c r="I29" s="11"/>
      <c r="J29" s="12">
        <v>2673.22</v>
      </c>
      <c r="K29" s="12">
        <v>-388.76</v>
      </c>
      <c r="L29" s="12">
        <f t="shared" si="22"/>
        <v>2284.46</v>
      </c>
      <c r="M29" s="1"/>
      <c r="N29" s="12">
        <v>2600</v>
      </c>
      <c r="O29" s="12">
        <v>-100</v>
      </c>
      <c r="P29" s="12">
        <f t="shared" si="23"/>
        <v>2500</v>
      </c>
      <c r="Q29" s="1"/>
      <c r="R29" s="12">
        <v>3061.2</v>
      </c>
      <c r="S29" s="12">
        <v>-1645.03</v>
      </c>
      <c r="T29" s="12">
        <f t="shared" si="24"/>
        <v>1416.1699999999998</v>
      </c>
      <c r="U29" s="1"/>
    </row>
    <row r="30" spans="1:21" ht="15.75" customHeight="1" x14ac:dyDescent="0.2">
      <c r="A30" s="6" t="s">
        <v>26</v>
      </c>
      <c r="B30" s="11"/>
      <c r="C30" s="11"/>
      <c r="D30" s="11"/>
      <c r="E30" s="11"/>
      <c r="F30" s="12"/>
      <c r="G30" s="12"/>
      <c r="H30" s="12"/>
      <c r="I30" s="11"/>
      <c r="J30" s="12"/>
      <c r="K30" s="12"/>
      <c r="L30" s="12"/>
      <c r="M30" s="1"/>
      <c r="N30" s="12"/>
      <c r="O30" s="12"/>
      <c r="P30" s="12"/>
      <c r="Q30" s="1"/>
      <c r="R30" s="12"/>
      <c r="S30" s="12"/>
      <c r="T30" s="12"/>
      <c r="U30" s="1"/>
    </row>
    <row r="31" spans="1:21" ht="15.75" customHeight="1" x14ac:dyDescent="0.2">
      <c r="A31" s="10" t="s">
        <v>27</v>
      </c>
      <c r="B31" s="11">
        <v>1110</v>
      </c>
      <c r="C31" s="11">
        <v>0</v>
      </c>
      <c r="D31" s="11">
        <f t="shared" ref="D31:D32" si="26">SUM(B31:C31)</f>
        <v>1110</v>
      </c>
      <c r="E31" s="11"/>
      <c r="F31" s="12">
        <v>0</v>
      </c>
      <c r="G31" s="12">
        <v>0</v>
      </c>
      <c r="H31" s="12">
        <f t="shared" ref="H31:H32" si="27">SUM(F31:G31)</f>
        <v>0</v>
      </c>
      <c r="I31" s="11"/>
      <c r="J31" s="12">
        <v>191.5</v>
      </c>
      <c r="K31" s="12">
        <v>0</v>
      </c>
      <c r="L31" s="12">
        <f t="shared" ref="L31:L32" si="28">SUM(J31:K31)</f>
        <v>191.5</v>
      </c>
      <c r="M31" s="1"/>
      <c r="N31" s="12">
        <v>0</v>
      </c>
      <c r="O31" s="12">
        <v>0</v>
      </c>
      <c r="P31" s="12">
        <f t="shared" ref="P31:P32" si="29">SUM(N31:O31)</f>
        <v>0</v>
      </c>
      <c r="Q31" s="1"/>
      <c r="R31" s="12">
        <v>0</v>
      </c>
      <c r="S31" s="12">
        <v>0</v>
      </c>
      <c r="T31" s="12">
        <f t="shared" ref="T31:T32" si="30">SUM(R31:S31)</f>
        <v>0</v>
      </c>
      <c r="U31" s="1"/>
    </row>
    <row r="32" spans="1:21" ht="15.75" customHeight="1" x14ac:dyDescent="0.2">
      <c r="A32" s="10" t="s">
        <v>28</v>
      </c>
      <c r="B32" s="11">
        <v>1449.93</v>
      </c>
      <c r="C32" s="11">
        <v>0</v>
      </c>
      <c r="D32" s="11">
        <f t="shared" si="26"/>
        <v>1449.93</v>
      </c>
      <c r="E32" s="11"/>
      <c r="F32" s="12">
        <v>1500</v>
      </c>
      <c r="G32" s="12">
        <v>0</v>
      </c>
      <c r="H32" s="12">
        <f t="shared" si="27"/>
        <v>1500</v>
      </c>
      <c r="I32" s="11"/>
      <c r="J32" s="12">
        <v>2800.95</v>
      </c>
      <c r="K32" s="12">
        <v>0</v>
      </c>
      <c r="L32" s="12">
        <f t="shared" si="28"/>
        <v>2800.95</v>
      </c>
      <c r="M32" s="1"/>
      <c r="N32" s="12">
        <v>0</v>
      </c>
      <c r="O32" s="12">
        <v>0</v>
      </c>
      <c r="P32" s="12">
        <f t="shared" si="29"/>
        <v>0</v>
      </c>
      <c r="Q32" s="1"/>
      <c r="R32" s="12">
        <v>1100</v>
      </c>
      <c r="S32" s="12">
        <v>0</v>
      </c>
      <c r="T32" s="12">
        <f t="shared" si="30"/>
        <v>1100</v>
      </c>
      <c r="U32" s="1"/>
    </row>
    <row r="33" spans="1:21" ht="15.75" customHeight="1" x14ac:dyDescent="0.2">
      <c r="A33" s="10"/>
      <c r="B33" s="11"/>
      <c r="C33" s="11"/>
      <c r="D33" s="11"/>
      <c r="E33" s="11"/>
      <c r="F33" s="12"/>
      <c r="G33" s="12"/>
      <c r="H33" s="12"/>
      <c r="I33" s="11"/>
      <c r="J33" s="12"/>
      <c r="K33" s="12"/>
      <c r="L33" s="12"/>
      <c r="M33" s="1"/>
      <c r="N33" s="12"/>
      <c r="O33" s="12"/>
      <c r="P33" s="12"/>
      <c r="Q33" s="1"/>
      <c r="R33" s="12"/>
      <c r="S33" s="12"/>
      <c r="T33" s="12"/>
      <c r="U33" s="1"/>
    </row>
    <row r="34" spans="1:21" ht="15.75" customHeight="1" x14ac:dyDescent="0.2">
      <c r="A34" s="6" t="s">
        <v>29</v>
      </c>
      <c r="B34" s="17">
        <v>0</v>
      </c>
      <c r="C34" s="11">
        <f>-(20+20.32)</f>
        <v>-40.32</v>
      </c>
      <c r="D34" s="11">
        <f t="shared" ref="D34:D38" si="31">SUM(B34:C34)</f>
        <v>-40.32</v>
      </c>
      <c r="E34" s="11"/>
      <c r="F34" s="12">
        <v>0</v>
      </c>
      <c r="G34" s="12">
        <v>-50</v>
      </c>
      <c r="H34" s="12">
        <f t="shared" ref="H34:H38" si="32">SUM(F34:G34)</f>
        <v>-50</v>
      </c>
      <c r="I34" s="11"/>
      <c r="J34" s="12">
        <v>0</v>
      </c>
      <c r="K34" s="12">
        <v>-320.17</v>
      </c>
      <c r="L34" s="12">
        <f t="shared" ref="L34:L38" si="33">SUM(J34:K34)</f>
        <v>-320.17</v>
      </c>
      <c r="M34" s="1"/>
      <c r="N34" s="12">
        <v>0</v>
      </c>
      <c r="O34" s="12">
        <v>-325</v>
      </c>
      <c r="P34" s="12">
        <f t="shared" ref="P34:P38" si="34">SUM(N34:O34)</f>
        <v>-325</v>
      </c>
      <c r="Q34" s="1"/>
      <c r="R34" s="12">
        <v>0</v>
      </c>
      <c r="S34" s="12">
        <v>0</v>
      </c>
      <c r="T34" s="12">
        <f t="shared" ref="T34:T38" si="35">SUM(R34:S34)</f>
        <v>0</v>
      </c>
      <c r="U34" s="1"/>
    </row>
    <row r="35" spans="1:21" ht="15.75" customHeight="1" x14ac:dyDescent="0.2">
      <c r="A35" s="6" t="s">
        <v>30</v>
      </c>
      <c r="B35" s="11">
        <v>0</v>
      </c>
      <c r="C35" s="11">
        <f>-(540.44+160.1)</f>
        <v>-700.54000000000008</v>
      </c>
      <c r="D35" s="11">
        <f t="shared" si="31"/>
        <v>-700.54000000000008</v>
      </c>
      <c r="E35" s="11"/>
      <c r="F35" s="12">
        <v>0</v>
      </c>
      <c r="G35" s="12">
        <v>-700</v>
      </c>
      <c r="H35" s="12">
        <f t="shared" si="32"/>
        <v>-700</v>
      </c>
      <c r="I35" s="11"/>
      <c r="J35" s="12">
        <v>0</v>
      </c>
      <c r="K35" s="12">
        <f>-585.91-83.94</f>
        <v>-669.84999999999991</v>
      </c>
      <c r="L35" s="12">
        <f t="shared" si="33"/>
        <v>-669.84999999999991</v>
      </c>
      <c r="M35" s="1"/>
      <c r="N35" s="12">
        <v>0</v>
      </c>
      <c r="O35" s="12">
        <v>-600</v>
      </c>
      <c r="P35" s="12">
        <f t="shared" si="34"/>
        <v>-600</v>
      </c>
      <c r="Q35" s="1"/>
      <c r="R35" s="12">
        <v>0</v>
      </c>
      <c r="S35" s="12">
        <v>-494.42</v>
      </c>
      <c r="T35" s="12">
        <f t="shared" si="35"/>
        <v>-494.42</v>
      </c>
      <c r="U35" s="1"/>
    </row>
    <row r="36" spans="1:21" ht="15.75" customHeight="1" x14ac:dyDescent="0.2">
      <c r="A36" s="6" t="s">
        <v>31</v>
      </c>
      <c r="B36" s="11">
        <v>0</v>
      </c>
      <c r="C36" s="11">
        <v>-716.01</v>
      </c>
      <c r="D36" s="11">
        <f t="shared" si="31"/>
        <v>-716.01</v>
      </c>
      <c r="E36" s="11"/>
      <c r="F36" s="12">
        <v>0</v>
      </c>
      <c r="G36" s="12">
        <v>-715</v>
      </c>
      <c r="H36" s="12">
        <f t="shared" si="32"/>
        <v>-715</v>
      </c>
      <c r="I36" s="11"/>
      <c r="J36" s="12">
        <v>0</v>
      </c>
      <c r="K36" s="12">
        <v>-988.49</v>
      </c>
      <c r="L36" s="12">
        <f t="shared" si="33"/>
        <v>-988.49</v>
      </c>
      <c r="M36" s="1"/>
      <c r="N36" s="12">
        <v>0</v>
      </c>
      <c r="O36" s="12">
        <v>-375</v>
      </c>
      <c r="P36" s="12">
        <f t="shared" si="34"/>
        <v>-375</v>
      </c>
      <c r="Q36" s="1"/>
      <c r="R36" s="12">
        <v>0</v>
      </c>
      <c r="S36" s="12">
        <v>-474.32</v>
      </c>
      <c r="T36" s="12">
        <f t="shared" si="35"/>
        <v>-474.32</v>
      </c>
      <c r="U36" s="1"/>
    </row>
    <row r="37" spans="1:21" ht="15.75" customHeight="1" x14ac:dyDescent="0.2">
      <c r="A37" s="6" t="s">
        <v>32</v>
      </c>
      <c r="B37" s="11">
        <v>0</v>
      </c>
      <c r="C37" s="11">
        <v>-63.11</v>
      </c>
      <c r="D37" s="11">
        <f t="shared" si="31"/>
        <v>-63.11</v>
      </c>
      <c r="E37" s="11"/>
      <c r="F37" s="12">
        <v>0</v>
      </c>
      <c r="G37" s="12">
        <v>-60</v>
      </c>
      <c r="H37" s="12">
        <f t="shared" si="32"/>
        <v>-60</v>
      </c>
      <c r="I37" s="11"/>
      <c r="J37" s="12">
        <v>0</v>
      </c>
      <c r="K37" s="12">
        <v>-702.88</v>
      </c>
      <c r="L37" s="12">
        <f t="shared" si="33"/>
        <v>-702.88</v>
      </c>
      <c r="M37" s="1"/>
      <c r="N37" s="12">
        <v>0</v>
      </c>
      <c r="O37" s="12">
        <v>-500</v>
      </c>
      <c r="P37" s="12">
        <f t="shared" si="34"/>
        <v>-500</v>
      </c>
      <c r="Q37" s="1"/>
      <c r="R37" s="12">
        <v>0</v>
      </c>
      <c r="S37" s="12">
        <v>-180.51</v>
      </c>
      <c r="T37" s="12">
        <f t="shared" si="35"/>
        <v>-180.51</v>
      </c>
      <c r="U37" s="1"/>
    </row>
    <row r="38" spans="1:21" ht="15.75" customHeight="1" x14ac:dyDescent="0.2">
      <c r="A38" s="6" t="s">
        <v>33</v>
      </c>
      <c r="B38" s="11">
        <v>0</v>
      </c>
      <c r="C38" s="11">
        <v>747.78</v>
      </c>
      <c r="D38" s="11">
        <f t="shared" si="31"/>
        <v>747.78</v>
      </c>
      <c r="E38" s="11"/>
      <c r="F38" s="12">
        <v>0</v>
      </c>
      <c r="G38" s="12">
        <v>0</v>
      </c>
      <c r="H38" s="12">
        <f t="shared" si="32"/>
        <v>0</v>
      </c>
      <c r="I38" s="11"/>
      <c r="J38" s="12">
        <v>0</v>
      </c>
      <c r="K38" s="12">
        <f>-325.09</f>
        <v>-325.08999999999997</v>
      </c>
      <c r="L38" s="12">
        <f t="shared" si="33"/>
        <v>-325.08999999999997</v>
      </c>
      <c r="M38" s="1"/>
      <c r="N38" s="12">
        <v>0</v>
      </c>
      <c r="O38" s="12">
        <v>-350</v>
      </c>
      <c r="P38" s="12">
        <f t="shared" si="34"/>
        <v>-350</v>
      </c>
      <c r="Q38" s="1"/>
      <c r="R38" s="12">
        <v>0</v>
      </c>
      <c r="S38" s="12">
        <v>-164.28</v>
      </c>
      <c r="T38" s="12">
        <f t="shared" si="35"/>
        <v>-164.28</v>
      </c>
      <c r="U38" s="1"/>
    </row>
    <row r="39" spans="1:21" ht="15.75" customHeight="1" x14ac:dyDescent="0.2">
      <c r="A39" s="6"/>
      <c r="B39" s="18"/>
      <c r="C39" s="18"/>
      <c r="D39" s="18"/>
      <c r="E39" s="11"/>
      <c r="F39" s="18"/>
      <c r="G39" s="18"/>
      <c r="H39" s="18"/>
      <c r="I39" s="11"/>
      <c r="J39" s="19"/>
      <c r="K39" s="19"/>
      <c r="L39" s="19"/>
      <c r="M39" s="1"/>
      <c r="N39" s="19"/>
      <c r="O39" s="19"/>
      <c r="P39" s="19"/>
      <c r="Q39" s="1"/>
      <c r="R39" s="19"/>
      <c r="S39" s="19"/>
      <c r="T39" s="19"/>
      <c r="U39" s="1"/>
    </row>
    <row r="40" spans="1:21" ht="15.75" customHeight="1" x14ac:dyDescent="0.2">
      <c r="A40" s="6" t="s">
        <v>34</v>
      </c>
      <c r="B40" s="15">
        <f t="shared" ref="B40:D40" si="36">SUM(B23:B38)+B17</f>
        <v>74114.19</v>
      </c>
      <c r="C40" s="15">
        <f t="shared" si="36"/>
        <v>-76938.03</v>
      </c>
      <c r="D40" s="15">
        <f t="shared" si="36"/>
        <v>-2823.8399999999992</v>
      </c>
      <c r="E40" s="15"/>
      <c r="F40" s="15">
        <f t="shared" ref="F40:H40" si="37">SUM(F23:F38)+F17</f>
        <v>79000</v>
      </c>
      <c r="G40" s="15">
        <f t="shared" si="37"/>
        <v>-68125</v>
      </c>
      <c r="H40" s="15">
        <f t="shared" si="37"/>
        <v>10875</v>
      </c>
      <c r="I40" s="15"/>
      <c r="J40" s="15">
        <f t="shared" ref="J40:L40" si="38">SUM(J23:J38)+J17</f>
        <v>85335.27</v>
      </c>
      <c r="K40" s="15">
        <f t="shared" si="38"/>
        <v>-84036.409999999989</v>
      </c>
      <c r="L40" s="15">
        <f t="shared" si="38"/>
        <v>1298.8600000000079</v>
      </c>
      <c r="M40" s="1"/>
      <c r="N40" s="15">
        <f t="shared" ref="N40:P40" si="39">SUM(N23:N38)+N17</f>
        <v>76400</v>
      </c>
      <c r="O40" s="15">
        <f t="shared" si="39"/>
        <v>-74175</v>
      </c>
      <c r="P40" s="15">
        <f t="shared" si="39"/>
        <v>2225</v>
      </c>
      <c r="Q40" s="1"/>
      <c r="R40" s="15">
        <f t="shared" ref="R40:T40" si="40">SUM(R23:R38)+R17</f>
        <v>73130.3</v>
      </c>
      <c r="S40" s="15">
        <f t="shared" si="40"/>
        <v>-55221.869999999995</v>
      </c>
      <c r="T40" s="15">
        <f t="shared" si="40"/>
        <v>17908.430000000004</v>
      </c>
      <c r="U40" s="1"/>
    </row>
    <row r="41" spans="1:21" ht="15.75" customHeight="1" x14ac:dyDescent="0.2">
      <c r="A41" s="6"/>
      <c r="B41" s="15"/>
      <c r="C41" s="15"/>
      <c r="D41" s="15"/>
      <c r="E41" s="15"/>
      <c r="F41" s="12"/>
      <c r="G41" s="12"/>
      <c r="H41" s="12"/>
      <c r="I41" s="1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2">
      <c r="A42" s="1"/>
      <c r="B42" s="17"/>
      <c r="C42" s="17"/>
      <c r="D42" s="17"/>
      <c r="E42" s="17"/>
      <c r="F42" s="12"/>
      <c r="G42" s="12"/>
      <c r="H42" s="12"/>
      <c r="I42" s="1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2">
      <c r="A43" s="1"/>
      <c r="B43" s="17"/>
      <c r="C43" s="17"/>
      <c r="D43" s="17"/>
      <c r="E43" s="17"/>
      <c r="F43" s="17"/>
      <c r="G43" s="17"/>
      <c r="H43" s="17"/>
      <c r="I43" s="1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2">
      <c r="A44" s="1"/>
      <c r="B44" s="1"/>
      <c r="C44" s="1"/>
      <c r="D44" s="1"/>
      <c r="E44" s="1"/>
      <c r="F44" s="17"/>
      <c r="G44" s="17"/>
      <c r="H44" s="1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2">
      <c r="A45" s="1"/>
      <c r="B45" s="1"/>
      <c r="C45" s="1"/>
      <c r="D45" s="1"/>
      <c r="E45" s="1"/>
      <c r="F45" s="17"/>
      <c r="G45" s="17"/>
      <c r="H45" s="1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2">
      <c r="A46" s="1"/>
      <c r="B46" s="1"/>
      <c r="C46" s="1"/>
      <c r="D46" s="1"/>
      <c r="E46" s="1"/>
      <c r="F46" s="17"/>
      <c r="G46" s="17"/>
      <c r="H46" s="1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</sheetData>
  <mergeCells count="11">
    <mergeCell ref="A1:B1"/>
    <mergeCell ref="F2:H2"/>
    <mergeCell ref="F3:H3"/>
    <mergeCell ref="B2:D2"/>
    <mergeCell ref="B3:D3"/>
    <mergeCell ref="J2:L2"/>
    <mergeCell ref="J3:L3"/>
    <mergeCell ref="R2:T2"/>
    <mergeCell ref="R3:T3"/>
    <mergeCell ref="N2:P2"/>
    <mergeCell ref="N3:P3"/>
  </mergeCells>
  <pageMargins left="0.7" right="0.7" top="0.75" bottom="0.75" header="0" footer="0"/>
  <pageSetup orientation="landscape"/>
  <rowBreaks count="1" manualBreakCount="1">
    <brk id="40" man="1"/>
  </row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workbookViewId="0">
      <selection sqref="A1:B1"/>
    </sheetView>
  </sheetViews>
  <sheetFormatPr baseColWidth="10" defaultColWidth="14.5" defaultRowHeight="15" customHeight="1" x14ac:dyDescent="0.2"/>
  <cols>
    <col min="1" max="1" width="18.1640625" customWidth="1"/>
    <col min="2" max="4" width="12.6640625" customWidth="1"/>
    <col min="5" max="5" width="5.83203125" customWidth="1"/>
    <col min="6" max="8" width="12.6640625" customWidth="1"/>
    <col min="9" max="9" width="5.83203125" customWidth="1"/>
    <col min="10" max="12" width="12.6640625" customWidth="1"/>
  </cols>
  <sheetData>
    <row r="1" spans="1:12" ht="18" x14ac:dyDescent="0.2">
      <c r="A1" s="46"/>
      <c r="B1" s="45"/>
      <c r="D1" s="1"/>
      <c r="E1" s="1"/>
      <c r="G1" s="1"/>
      <c r="H1" s="1"/>
      <c r="I1" s="1"/>
    </row>
    <row r="2" spans="1:12" x14ac:dyDescent="0.2">
      <c r="A2" s="2"/>
      <c r="B2" s="41" t="s">
        <v>0</v>
      </c>
      <c r="C2" s="42"/>
      <c r="D2" s="43"/>
      <c r="E2" s="1"/>
      <c r="F2" s="41" t="s">
        <v>1</v>
      </c>
      <c r="G2" s="42"/>
      <c r="H2" s="43"/>
      <c r="I2" s="1"/>
      <c r="J2" s="41" t="s">
        <v>2</v>
      </c>
      <c r="K2" s="42"/>
      <c r="L2" s="43"/>
    </row>
    <row r="3" spans="1:12" ht="21" customHeight="1" x14ac:dyDescent="0.2">
      <c r="B3" s="44" t="s">
        <v>3</v>
      </c>
      <c r="C3" s="45"/>
      <c r="D3" s="45"/>
      <c r="E3" s="3"/>
      <c r="F3" s="44" t="s">
        <v>4</v>
      </c>
      <c r="G3" s="45"/>
      <c r="H3" s="45"/>
      <c r="I3" s="3"/>
      <c r="J3" s="44" t="s">
        <v>4</v>
      </c>
      <c r="K3" s="45"/>
      <c r="L3" s="45"/>
    </row>
    <row r="4" spans="1:12" ht="16" x14ac:dyDescent="0.2">
      <c r="A4" s="4"/>
      <c r="B4" s="5" t="s">
        <v>5</v>
      </c>
      <c r="C4" s="5" t="s">
        <v>6</v>
      </c>
      <c r="D4" s="5" t="s">
        <v>7</v>
      </c>
      <c r="E4" s="5"/>
      <c r="F4" s="5" t="s">
        <v>5</v>
      </c>
      <c r="G4" s="5" t="s">
        <v>6</v>
      </c>
      <c r="H4" s="5" t="s">
        <v>7</v>
      </c>
      <c r="I4" s="5"/>
      <c r="J4" s="5" t="s">
        <v>5</v>
      </c>
      <c r="K4" s="5" t="s">
        <v>6</v>
      </c>
      <c r="L4" s="5" t="s">
        <v>7</v>
      </c>
    </row>
    <row r="5" spans="1:12" x14ac:dyDescent="0.2">
      <c r="A5" s="6"/>
      <c r="B5" s="7"/>
      <c r="C5" s="7"/>
      <c r="D5" s="7"/>
      <c r="E5" s="7"/>
      <c r="G5" s="1"/>
      <c r="H5" s="1"/>
      <c r="I5" s="7"/>
    </row>
    <row r="6" spans="1:12" x14ac:dyDescent="0.2">
      <c r="A6" s="6" t="s">
        <v>8</v>
      </c>
      <c r="B6" s="8"/>
      <c r="C6" s="8"/>
      <c r="D6" s="8"/>
      <c r="E6" s="8"/>
      <c r="F6" s="9"/>
      <c r="G6" s="9"/>
      <c r="H6" s="9"/>
      <c r="I6" s="8"/>
    </row>
    <row r="7" spans="1:12" x14ac:dyDescent="0.2">
      <c r="A7" s="10" t="s">
        <v>9</v>
      </c>
      <c r="B7" s="11">
        <v>1749.39</v>
      </c>
      <c r="C7" s="11">
        <v>-2612.5500000000002</v>
      </c>
      <c r="D7" s="11">
        <f t="shared" ref="D7:D15" si="0">SUM(B7:C7)</f>
        <v>-863.16000000000008</v>
      </c>
      <c r="E7" s="11"/>
      <c r="F7" s="12">
        <v>1800</v>
      </c>
      <c r="G7" s="12">
        <v>-1800</v>
      </c>
      <c r="H7" s="12">
        <f t="shared" ref="H7:H14" si="1">SUM(F7:G7)</f>
        <v>0</v>
      </c>
      <c r="I7" s="11"/>
      <c r="J7" s="12">
        <v>2345</v>
      </c>
      <c r="K7" s="12">
        <v>-1788.6</v>
      </c>
      <c r="L7" s="12">
        <f t="shared" ref="L7:L15" si="2">J7+K7</f>
        <v>556.40000000000009</v>
      </c>
    </row>
    <row r="8" spans="1:12" x14ac:dyDescent="0.2">
      <c r="A8" s="10" t="s">
        <v>10</v>
      </c>
      <c r="B8" s="11">
        <v>4118</v>
      </c>
      <c r="C8" s="11">
        <v>-3680.66</v>
      </c>
      <c r="D8" s="11">
        <f t="shared" si="0"/>
        <v>437.34000000000015</v>
      </c>
      <c r="E8" s="11"/>
      <c r="F8" s="12">
        <v>4200</v>
      </c>
      <c r="G8" s="12">
        <v>-3200</v>
      </c>
      <c r="H8" s="12">
        <f t="shared" si="1"/>
        <v>1000</v>
      </c>
      <c r="I8" s="11"/>
      <c r="J8" s="12">
        <v>2700</v>
      </c>
      <c r="K8" s="12">
        <v>-5213.38</v>
      </c>
      <c r="L8" s="12">
        <f t="shared" si="2"/>
        <v>-2513.38</v>
      </c>
    </row>
    <row r="9" spans="1:12" x14ac:dyDescent="0.2">
      <c r="A9" s="10" t="s">
        <v>11</v>
      </c>
      <c r="B9" s="11">
        <v>5084.16</v>
      </c>
      <c r="C9" s="11">
        <v>-4430.42</v>
      </c>
      <c r="D9" s="11">
        <f t="shared" si="0"/>
        <v>653.73999999999978</v>
      </c>
      <c r="E9" s="11"/>
      <c r="F9" s="12">
        <v>5100</v>
      </c>
      <c r="G9" s="12">
        <v>-4100</v>
      </c>
      <c r="H9" s="12">
        <f t="shared" si="1"/>
        <v>1000</v>
      </c>
      <c r="I9" s="11"/>
      <c r="J9" s="12">
        <v>5340</v>
      </c>
      <c r="K9" s="12">
        <v>-6143.41</v>
      </c>
      <c r="L9" s="12">
        <f t="shared" si="2"/>
        <v>-803.40999999999985</v>
      </c>
    </row>
    <row r="10" spans="1:12" x14ac:dyDescent="0.2">
      <c r="A10" s="10" t="s">
        <v>12</v>
      </c>
      <c r="B10" s="11">
        <v>347</v>
      </c>
      <c r="C10" s="11">
        <v>-909.72</v>
      </c>
      <c r="D10" s="11">
        <f t="shared" si="0"/>
        <v>-562.72</v>
      </c>
      <c r="E10" s="11"/>
      <c r="F10" s="12">
        <v>0</v>
      </c>
      <c r="G10" s="12">
        <v>-500</v>
      </c>
      <c r="H10" s="12">
        <f t="shared" si="1"/>
        <v>-500</v>
      </c>
      <c r="I10" s="11"/>
      <c r="J10" s="12">
        <v>0</v>
      </c>
      <c r="K10" s="12">
        <v>-870.18</v>
      </c>
      <c r="L10" s="12">
        <f t="shared" si="2"/>
        <v>-870.18</v>
      </c>
    </row>
    <row r="11" spans="1:12" x14ac:dyDescent="0.2">
      <c r="A11" s="10" t="s">
        <v>13</v>
      </c>
      <c r="B11" s="11">
        <v>902</v>
      </c>
      <c r="C11" s="11">
        <v>-445.31</v>
      </c>
      <c r="D11" s="11">
        <f t="shared" si="0"/>
        <v>456.69</v>
      </c>
      <c r="E11" s="11"/>
      <c r="F11" s="12">
        <v>900</v>
      </c>
      <c r="G11" s="12">
        <v>-400</v>
      </c>
      <c r="H11" s="12">
        <f t="shared" si="1"/>
        <v>500</v>
      </c>
      <c r="I11" s="11"/>
      <c r="J11" s="12">
        <v>941</v>
      </c>
      <c r="K11" s="12">
        <v>-244.97</v>
      </c>
      <c r="L11" s="12">
        <f t="shared" si="2"/>
        <v>696.03</v>
      </c>
    </row>
    <row r="12" spans="1:12" x14ac:dyDescent="0.2">
      <c r="A12" s="10" t="s">
        <v>14</v>
      </c>
      <c r="B12" s="11">
        <v>0</v>
      </c>
      <c r="C12" s="11">
        <v>-49.55</v>
      </c>
      <c r="D12" s="11">
        <f t="shared" si="0"/>
        <v>-49.55</v>
      </c>
      <c r="E12" s="11"/>
      <c r="F12" s="12">
        <v>0</v>
      </c>
      <c r="G12" s="12">
        <v>0</v>
      </c>
      <c r="H12" s="12">
        <f t="shared" si="1"/>
        <v>0</v>
      </c>
      <c r="I12" s="11"/>
      <c r="J12" s="12">
        <v>0</v>
      </c>
      <c r="K12" s="12">
        <v>0</v>
      </c>
      <c r="L12" s="12">
        <f t="shared" si="2"/>
        <v>0</v>
      </c>
    </row>
    <row r="13" spans="1:12" x14ac:dyDescent="0.2">
      <c r="A13" s="10" t="s">
        <v>15</v>
      </c>
      <c r="B13" s="11">
        <v>0</v>
      </c>
      <c r="C13" s="11">
        <v>-894.83</v>
      </c>
      <c r="D13" s="11">
        <f t="shared" si="0"/>
        <v>-894.83</v>
      </c>
      <c r="E13" s="11"/>
      <c r="F13" s="12">
        <v>0</v>
      </c>
      <c r="G13" s="12">
        <v>-900</v>
      </c>
      <c r="H13" s="12">
        <f t="shared" si="1"/>
        <v>-900</v>
      </c>
      <c r="I13" s="11"/>
      <c r="J13" s="12">
        <v>222.61</v>
      </c>
      <c r="K13" s="12">
        <v>-1150.1500000000001</v>
      </c>
      <c r="L13" s="12">
        <f t="shared" si="2"/>
        <v>-927.54000000000008</v>
      </c>
    </row>
    <row r="14" spans="1:12" x14ac:dyDescent="0.2">
      <c r="A14" s="10" t="s">
        <v>16</v>
      </c>
      <c r="B14" s="13">
        <v>0</v>
      </c>
      <c r="C14" s="13">
        <v>-5195.93</v>
      </c>
      <c r="D14" s="13">
        <f t="shared" si="0"/>
        <v>-5195.93</v>
      </c>
      <c r="E14" s="11"/>
      <c r="F14" s="14">
        <v>0</v>
      </c>
      <c r="G14" s="14">
        <f>-(18*150)</f>
        <v>-2700</v>
      </c>
      <c r="H14" s="14">
        <f t="shared" si="1"/>
        <v>-2700</v>
      </c>
      <c r="I14" s="11"/>
      <c r="J14" s="14">
        <v>0</v>
      </c>
      <c r="K14" s="14">
        <v>-2351.59</v>
      </c>
      <c r="L14" s="14">
        <f t="shared" si="2"/>
        <v>-2351.59</v>
      </c>
    </row>
    <row r="15" spans="1:12" x14ac:dyDescent="0.2">
      <c r="A15" s="6" t="s">
        <v>17</v>
      </c>
      <c r="B15" s="15">
        <f t="shared" ref="B15:C15" si="3">SUM(B7:B14)</f>
        <v>12200.55</v>
      </c>
      <c r="C15" s="15">
        <f t="shared" si="3"/>
        <v>-18218.97</v>
      </c>
      <c r="D15" s="15">
        <f t="shared" si="0"/>
        <v>-6018.4200000000019</v>
      </c>
      <c r="E15" s="15"/>
      <c r="F15" s="16">
        <f t="shared" ref="F15:H15" si="4">SUM(F7:F14)</f>
        <v>12000</v>
      </c>
      <c r="G15" s="16">
        <f t="shared" si="4"/>
        <v>-13600</v>
      </c>
      <c r="H15" s="16">
        <f t="shared" si="4"/>
        <v>-1600</v>
      </c>
      <c r="I15" s="15"/>
      <c r="J15" s="12">
        <f t="shared" ref="J15:K15" si="5">SUM(J7:J14)</f>
        <v>11548.61</v>
      </c>
      <c r="K15" s="12">
        <f t="shared" si="5"/>
        <v>-17762.28</v>
      </c>
      <c r="L15" s="12">
        <f t="shared" si="2"/>
        <v>-6213.6699999999983</v>
      </c>
    </row>
    <row r="16" spans="1:12" x14ac:dyDescent="0.2">
      <c r="A16" s="10"/>
      <c r="B16" s="11"/>
      <c r="C16" s="11"/>
      <c r="D16" s="11"/>
      <c r="E16" s="11"/>
      <c r="F16" s="12"/>
      <c r="G16" s="12"/>
      <c r="H16" s="12"/>
      <c r="I16" s="11"/>
      <c r="J16" s="12"/>
      <c r="K16" s="12"/>
      <c r="L16" s="12"/>
    </row>
    <row r="17" spans="1:12" x14ac:dyDescent="0.2">
      <c r="A17" s="6"/>
      <c r="B17" s="11"/>
      <c r="C17" s="11"/>
      <c r="D17" s="11"/>
      <c r="E17" s="11"/>
      <c r="F17" s="12"/>
      <c r="G17" s="12"/>
      <c r="H17" s="12"/>
      <c r="I17" s="11"/>
      <c r="J17" s="12"/>
      <c r="K17" s="12"/>
      <c r="L17" s="12"/>
    </row>
    <row r="18" spans="1:12" x14ac:dyDescent="0.2">
      <c r="A18" s="6" t="s">
        <v>18</v>
      </c>
      <c r="B18" s="11"/>
      <c r="C18" s="11"/>
      <c r="D18" s="11"/>
      <c r="E18" s="11"/>
      <c r="F18" s="12"/>
      <c r="G18" s="12"/>
      <c r="H18" s="12"/>
      <c r="I18" s="11"/>
      <c r="J18" s="12"/>
      <c r="K18" s="12"/>
      <c r="L18" s="12"/>
    </row>
    <row r="19" spans="1:12" x14ac:dyDescent="0.2">
      <c r="A19" s="10" t="s">
        <v>19</v>
      </c>
      <c r="B19" s="11">
        <v>7125.07</v>
      </c>
      <c r="C19" s="11">
        <v>-7705.99</v>
      </c>
      <c r="D19" s="11">
        <f t="shared" ref="D19:D21" si="6">SUM(B19:C19)</f>
        <v>-580.92000000000007</v>
      </c>
      <c r="E19" s="11"/>
      <c r="F19" s="12">
        <v>9000</v>
      </c>
      <c r="G19" s="12">
        <v>-7500</v>
      </c>
      <c r="H19" s="12">
        <f t="shared" ref="H19:H20" si="7">SUM(F19:G19)</f>
        <v>1500</v>
      </c>
      <c r="I19" s="11"/>
      <c r="J19" s="12">
        <v>5102.42</v>
      </c>
      <c r="K19" s="12">
        <v>-5381.69</v>
      </c>
      <c r="L19" s="12">
        <f t="shared" ref="L19:L21" si="8">SUM(J19:K19)</f>
        <v>-279.26999999999953</v>
      </c>
    </row>
    <row r="20" spans="1:12" x14ac:dyDescent="0.2">
      <c r="A20" s="10" t="s">
        <v>20</v>
      </c>
      <c r="B20" s="13">
        <v>43428.87</v>
      </c>
      <c r="C20" s="13">
        <v>-37421.300000000003</v>
      </c>
      <c r="D20" s="13">
        <f t="shared" si="6"/>
        <v>6007.57</v>
      </c>
      <c r="E20" s="11"/>
      <c r="F20" s="14">
        <v>44000</v>
      </c>
      <c r="G20" s="14">
        <v>-38000</v>
      </c>
      <c r="H20" s="14">
        <f t="shared" si="7"/>
        <v>6000</v>
      </c>
      <c r="I20" s="11"/>
      <c r="J20" s="14">
        <v>46548.79</v>
      </c>
      <c r="K20" s="14">
        <v>-37492.589999999997</v>
      </c>
      <c r="L20" s="14">
        <f t="shared" si="8"/>
        <v>9056.2000000000044</v>
      </c>
    </row>
    <row r="21" spans="1:12" ht="15.75" customHeight="1" x14ac:dyDescent="0.2">
      <c r="A21" s="10"/>
      <c r="B21" s="11">
        <f t="shared" ref="B21:C21" si="9">SUM(B19:B20)</f>
        <v>50553.94</v>
      </c>
      <c r="C21" s="11">
        <f t="shared" si="9"/>
        <v>-45127.29</v>
      </c>
      <c r="D21" s="11">
        <f t="shared" si="6"/>
        <v>5426.6500000000015</v>
      </c>
      <c r="E21" s="11"/>
      <c r="F21" s="12">
        <f t="shared" ref="F21:H21" si="10">SUM(F19:F20)</f>
        <v>53000</v>
      </c>
      <c r="G21" s="12">
        <f t="shared" si="10"/>
        <v>-45500</v>
      </c>
      <c r="H21" s="12">
        <f t="shared" si="10"/>
        <v>7500</v>
      </c>
      <c r="I21" s="11"/>
      <c r="J21" s="12">
        <f t="shared" ref="J21:K21" si="11">SUM(J19:J20)</f>
        <v>51651.21</v>
      </c>
      <c r="K21" s="12">
        <f t="shared" si="11"/>
        <v>-42874.28</v>
      </c>
      <c r="L21" s="12">
        <f t="shared" si="8"/>
        <v>8776.93</v>
      </c>
    </row>
    <row r="22" spans="1:12" ht="15.75" customHeight="1" x14ac:dyDescent="0.2">
      <c r="A22" s="10"/>
      <c r="B22" s="11"/>
      <c r="C22" s="11"/>
      <c r="D22" s="11"/>
      <c r="E22" s="11"/>
      <c r="F22" s="12"/>
      <c r="G22" s="12"/>
      <c r="H22" s="12"/>
      <c r="I22" s="11"/>
      <c r="J22" s="12"/>
      <c r="K22" s="12"/>
      <c r="L22" s="12"/>
    </row>
    <row r="23" spans="1:12" ht="15.75" customHeight="1" x14ac:dyDescent="0.2">
      <c r="A23" s="6" t="s">
        <v>21</v>
      </c>
      <c r="B23" s="11">
        <f>1793.28</f>
        <v>1793.28</v>
      </c>
      <c r="C23" s="11">
        <v>0</v>
      </c>
      <c r="D23" s="11">
        <f t="shared" ref="D23:D27" si="12">SUM(B23:C23)</f>
        <v>1793.28</v>
      </c>
      <c r="E23" s="11"/>
      <c r="F23" s="12">
        <v>4000</v>
      </c>
      <c r="G23" s="12">
        <v>0</v>
      </c>
      <c r="H23" s="12">
        <f t="shared" ref="H23:H24" si="13">F23+G23</f>
        <v>4000</v>
      </c>
      <c r="I23" s="11"/>
      <c r="J23" s="12">
        <v>1989.19</v>
      </c>
      <c r="K23" s="12">
        <v>0</v>
      </c>
      <c r="L23" s="12">
        <f t="shared" ref="L23:L27" si="14">SUM(J23:K23)</f>
        <v>1989.19</v>
      </c>
    </row>
    <row r="24" spans="1:12" ht="15.75" customHeight="1" x14ac:dyDescent="0.2">
      <c r="A24" s="6" t="s">
        <v>22</v>
      </c>
      <c r="B24" s="11">
        <f>3514.32</f>
        <v>3514.32</v>
      </c>
      <c r="C24" s="11">
        <v>0</v>
      </c>
      <c r="D24" s="11">
        <f t="shared" si="12"/>
        <v>3514.32</v>
      </c>
      <c r="E24" s="11"/>
      <c r="F24" s="12">
        <v>3500</v>
      </c>
      <c r="G24" s="12">
        <v>0</v>
      </c>
      <c r="H24" s="12">
        <f t="shared" si="13"/>
        <v>3500</v>
      </c>
      <c r="I24" s="11"/>
      <c r="J24" s="12">
        <v>4425.07</v>
      </c>
      <c r="K24" s="12">
        <v>-2781.13</v>
      </c>
      <c r="L24" s="12">
        <f t="shared" si="14"/>
        <v>1643.9399999999996</v>
      </c>
    </row>
    <row r="25" spans="1:12" ht="15.75" customHeight="1" x14ac:dyDescent="0.2">
      <c r="A25" s="6" t="s">
        <v>23</v>
      </c>
      <c r="B25" s="11">
        <f>1586</f>
        <v>1586</v>
      </c>
      <c r="C25" s="11">
        <f>-5115.73</f>
        <v>-5115.7299999999996</v>
      </c>
      <c r="D25" s="11">
        <f t="shared" si="12"/>
        <v>-3529.7299999999996</v>
      </c>
      <c r="E25" s="11"/>
      <c r="F25" s="12">
        <v>3500</v>
      </c>
      <c r="G25" s="12">
        <v>0</v>
      </c>
      <c r="H25" s="12">
        <f t="shared" ref="H25:H27" si="15">SUM(F25:G25)</f>
        <v>3500</v>
      </c>
      <c r="I25" s="11"/>
      <c r="J25" s="12">
        <v>1424</v>
      </c>
      <c r="K25" s="12">
        <v>0</v>
      </c>
      <c r="L25" s="12">
        <f t="shared" si="14"/>
        <v>1424</v>
      </c>
    </row>
    <row r="26" spans="1:12" ht="15.75" customHeight="1" x14ac:dyDescent="0.2">
      <c r="A26" s="6" t="s">
        <v>24</v>
      </c>
      <c r="B26" s="11">
        <v>630.16999999999996</v>
      </c>
      <c r="C26" s="11">
        <v>-7703.84</v>
      </c>
      <c r="D26" s="11">
        <f t="shared" si="12"/>
        <v>-7073.67</v>
      </c>
      <c r="E26" s="11"/>
      <c r="F26" s="12">
        <v>0</v>
      </c>
      <c r="G26" s="12">
        <v>-7500</v>
      </c>
      <c r="H26" s="12">
        <f t="shared" si="15"/>
        <v>-7500</v>
      </c>
      <c r="I26" s="11"/>
      <c r="J26" s="12">
        <v>0</v>
      </c>
      <c r="K26" s="12">
        <f>-7398.78-299.32</f>
        <v>-7698.0999999999995</v>
      </c>
      <c r="L26" s="12">
        <f t="shared" si="14"/>
        <v>-7698.0999999999995</v>
      </c>
    </row>
    <row r="27" spans="1:12" ht="15.75" customHeight="1" x14ac:dyDescent="0.2">
      <c r="A27" s="6" t="s">
        <v>25</v>
      </c>
      <c r="B27" s="11">
        <f>1276</f>
        <v>1276</v>
      </c>
      <c r="C27" s="11">
        <v>0</v>
      </c>
      <c r="D27" s="11">
        <f t="shared" si="12"/>
        <v>1276</v>
      </c>
      <c r="E27" s="11"/>
      <c r="F27" s="12">
        <v>1500</v>
      </c>
      <c r="G27" s="12">
        <v>0</v>
      </c>
      <c r="H27" s="12">
        <f t="shared" si="15"/>
        <v>1500</v>
      </c>
      <c r="I27" s="11"/>
      <c r="J27" s="12">
        <v>2633.22</v>
      </c>
      <c r="K27" s="12">
        <v>-91.52</v>
      </c>
      <c r="L27" s="12">
        <f t="shared" si="14"/>
        <v>2541.6999999999998</v>
      </c>
    </row>
    <row r="28" spans="1:12" ht="15.75" customHeight="1" x14ac:dyDescent="0.2">
      <c r="A28" s="6" t="s">
        <v>26</v>
      </c>
      <c r="B28" s="11"/>
      <c r="C28" s="11"/>
      <c r="D28" s="11"/>
      <c r="E28" s="11"/>
      <c r="F28" s="12"/>
      <c r="G28" s="12"/>
      <c r="H28" s="12"/>
      <c r="I28" s="11"/>
      <c r="J28" s="12"/>
      <c r="K28" s="12"/>
      <c r="L28" s="12"/>
    </row>
    <row r="29" spans="1:12" ht="15.75" customHeight="1" x14ac:dyDescent="0.2">
      <c r="A29" s="10" t="s">
        <v>27</v>
      </c>
      <c r="B29" s="11">
        <v>1110</v>
      </c>
      <c r="C29" s="11">
        <v>0</v>
      </c>
      <c r="D29" s="11">
        <f t="shared" ref="D29:D30" si="16">SUM(B29:C29)</f>
        <v>1110</v>
      </c>
      <c r="E29" s="11"/>
      <c r="F29" s="12">
        <v>0</v>
      </c>
      <c r="G29" s="12">
        <v>0</v>
      </c>
      <c r="H29" s="12">
        <f t="shared" ref="H29:H30" si="17">SUM(F29:G29)</f>
        <v>0</v>
      </c>
      <c r="I29" s="11"/>
      <c r="J29" s="12">
        <v>191.5</v>
      </c>
      <c r="K29" s="12">
        <v>0</v>
      </c>
      <c r="L29" s="12">
        <f t="shared" ref="L29:L30" si="18">SUM(J29:K29)</f>
        <v>191.5</v>
      </c>
    </row>
    <row r="30" spans="1:12" ht="15.75" customHeight="1" x14ac:dyDescent="0.2">
      <c r="A30" s="10" t="s">
        <v>28</v>
      </c>
      <c r="B30" s="11">
        <v>1449.93</v>
      </c>
      <c r="C30" s="11">
        <v>0</v>
      </c>
      <c r="D30" s="11">
        <f t="shared" si="16"/>
        <v>1449.93</v>
      </c>
      <c r="E30" s="11"/>
      <c r="F30" s="12">
        <v>1500</v>
      </c>
      <c r="G30" s="12">
        <v>0</v>
      </c>
      <c r="H30" s="12">
        <f t="shared" si="17"/>
        <v>1500</v>
      </c>
      <c r="I30" s="11"/>
      <c r="J30" s="12">
        <v>-32</v>
      </c>
      <c r="K30" s="12">
        <v>0</v>
      </c>
      <c r="L30" s="12">
        <f t="shared" si="18"/>
        <v>-32</v>
      </c>
    </row>
    <row r="31" spans="1:12" ht="15.75" customHeight="1" x14ac:dyDescent="0.2">
      <c r="A31" s="10"/>
      <c r="B31" s="11"/>
      <c r="C31" s="11"/>
      <c r="D31" s="11"/>
      <c r="E31" s="11"/>
      <c r="F31" s="12"/>
      <c r="G31" s="12"/>
      <c r="H31" s="12"/>
      <c r="I31" s="11"/>
      <c r="J31" s="12"/>
      <c r="K31" s="12"/>
      <c r="L31" s="12"/>
    </row>
    <row r="32" spans="1:12" ht="15.75" customHeight="1" x14ac:dyDescent="0.2">
      <c r="A32" s="6" t="s">
        <v>29</v>
      </c>
      <c r="B32" s="17">
        <v>0</v>
      </c>
      <c r="C32" s="11">
        <f>-(20+20.32)</f>
        <v>-40.32</v>
      </c>
      <c r="D32" s="11">
        <f t="shared" ref="D32:D36" si="19">SUM(B32:C32)</f>
        <v>-40.32</v>
      </c>
      <c r="E32" s="11"/>
      <c r="F32" s="12">
        <v>0</v>
      </c>
      <c r="G32" s="12">
        <v>-50</v>
      </c>
      <c r="H32" s="12">
        <f t="shared" ref="H32:H36" si="20">SUM(F32:G32)</f>
        <v>-50</v>
      </c>
      <c r="I32" s="11"/>
      <c r="J32" s="12">
        <v>0</v>
      </c>
      <c r="K32" s="12">
        <v>-320.17</v>
      </c>
      <c r="L32" s="12">
        <f t="shared" ref="L32:L36" si="21">SUM(J32:K32)</f>
        <v>-320.17</v>
      </c>
    </row>
    <row r="33" spans="1:12" ht="15.75" customHeight="1" x14ac:dyDescent="0.2">
      <c r="A33" s="6" t="s">
        <v>30</v>
      </c>
      <c r="B33" s="11">
        <v>0</v>
      </c>
      <c r="C33" s="11">
        <f>-(540.44+160.1)</f>
        <v>-700.54000000000008</v>
      </c>
      <c r="D33" s="11">
        <f t="shared" si="19"/>
        <v>-700.54000000000008</v>
      </c>
      <c r="E33" s="11"/>
      <c r="F33" s="12">
        <v>0</v>
      </c>
      <c r="G33" s="12">
        <v>-700</v>
      </c>
      <c r="H33" s="12">
        <f t="shared" si="20"/>
        <v>-700</v>
      </c>
      <c r="I33" s="11"/>
      <c r="J33" s="12">
        <v>0</v>
      </c>
      <c r="K33" s="12">
        <f>-585.91-83.94</f>
        <v>-669.84999999999991</v>
      </c>
      <c r="L33" s="12">
        <f t="shared" si="21"/>
        <v>-669.84999999999991</v>
      </c>
    </row>
    <row r="34" spans="1:12" ht="15.75" customHeight="1" x14ac:dyDescent="0.2">
      <c r="A34" s="6" t="s">
        <v>31</v>
      </c>
      <c r="B34" s="11">
        <v>0</v>
      </c>
      <c r="C34" s="11">
        <v>-716.01</v>
      </c>
      <c r="D34" s="11">
        <f t="shared" si="19"/>
        <v>-716.01</v>
      </c>
      <c r="E34" s="11"/>
      <c r="F34" s="12">
        <v>0</v>
      </c>
      <c r="G34" s="12">
        <v>-715</v>
      </c>
      <c r="H34" s="12">
        <f t="shared" si="20"/>
        <v>-715</v>
      </c>
      <c r="I34" s="11"/>
      <c r="J34" s="12">
        <v>0</v>
      </c>
      <c r="K34" s="12">
        <v>-326.38</v>
      </c>
      <c r="L34" s="12">
        <f t="shared" si="21"/>
        <v>-326.38</v>
      </c>
    </row>
    <row r="35" spans="1:12" ht="15.75" customHeight="1" x14ac:dyDescent="0.2">
      <c r="A35" s="6" t="s">
        <v>32</v>
      </c>
      <c r="B35" s="11">
        <v>0</v>
      </c>
      <c r="C35" s="11">
        <v>-63.11</v>
      </c>
      <c r="D35" s="11">
        <f t="shared" si="19"/>
        <v>-63.11</v>
      </c>
      <c r="E35" s="11"/>
      <c r="F35" s="12">
        <v>0</v>
      </c>
      <c r="G35" s="12">
        <v>-60</v>
      </c>
      <c r="H35" s="12">
        <f t="shared" si="20"/>
        <v>-60</v>
      </c>
      <c r="I35" s="11"/>
      <c r="J35" s="12">
        <v>0</v>
      </c>
      <c r="K35" s="12">
        <v>-674.88</v>
      </c>
      <c r="L35" s="12">
        <f t="shared" si="21"/>
        <v>-674.88</v>
      </c>
    </row>
    <row r="36" spans="1:12" ht="15.75" customHeight="1" x14ac:dyDescent="0.2">
      <c r="A36" s="6" t="s">
        <v>33</v>
      </c>
      <c r="B36" s="11">
        <v>0</v>
      </c>
      <c r="C36" s="11">
        <v>747.78</v>
      </c>
      <c r="D36" s="11">
        <f t="shared" si="19"/>
        <v>747.78</v>
      </c>
      <c r="E36" s="11"/>
      <c r="F36" s="12">
        <v>0</v>
      </c>
      <c r="G36" s="12">
        <v>0</v>
      </c>
      <c r="H36" s="12">
        <f t="shared" si="20"/>
        <v>0</v>
      </c>
      <c r="I36" s="11"/>
      <c r="J36" s="12">
        <v>0</v>
      </c>
      <c r="K36" s="12">
        <f>-325.09-28</f>
        <v>-353.09</v>
      </c>
      <c r="L36" s="12">
        <f t="shared" si="21"/>
        <v>-353.09</v>
      </c>
    </row>
    <row r="37" spans="1:12" ht="15.75" customHeight="1" x14ac:dyDescent="0.2">
      <c r="A37" s="6"/>
      <c r="B37" s="18"/>
      <c r="C37" s="18"/>
      <c r="D37" s="18"/>
      <c r="E37" s="11"/>
      <c r="F37" s="18"/>
      <c r="G37" s="18"/>
      <c r="H37" s="18"/>
      <c r="I37" s="11"/>
      <c r="J37" s="19"/>
      <c r="K37" s="19"/>
      <c r="L37" s="19"/>
    </row>
    <row r="38" spans="1:12" ht="15.75" customHeight="1" x14ac:dyDescent="0.2">
      <c r="A38" s="6" t="s">
        <v>34</v>
      </c>
      <c r="B38" s="15">
        <f t="shared" ref="B38:D38" si="22">SUM(B21:B36)+B15</f>
        <v>74114.19</v>
      </c>
      <c r="C38" s="15">
        <f t="shared" si="22"/>
        <v>-76938.03</v>
      </c>
      <c r="D38" s="15">
        <f t="shared" si="22"/>
        <v>-2823.8399999999992</v>
      </c>
      <c r="E38" s="15"/>
      <c r="F38" s="15">
        <f t="shared" ref="F38:H38" si="23">SUM(F21:F36)+F15</f>
        <v>79000</v>
      </c>
      <c r="G38" s="15">
        <f t="shared" si="23"/>
        <v>-68125</v>
      </c>
      <c r="H38" s="15">
        <f t="shared" si="23"/>
        <v>10875</v>
      </c>
      <c r="I38" s="15"/>
      <c r="J38" s="15">
        <f t="shared" ref="J38:L38" si="24">SUM(J21:J36)+J15</f>
        <v>73830.8</v>
      </c>
      <c r="K38" s="15">
        <f t="shared" si="24"/>
        <v>-73551.679999999978</v>
      </c>
      <c r="L38" s="15">
        <f t="shared" si="24"/>
        <v>279.12000000000262</v>
      </c>
    </row>
    <row r="39" spans="1:12" ht="15.75" customHeight="1" x14ac:dyDescent="0.2">
      <c r="A39" s="6"/>
      <c r="B39" s="15"/>
      <c r="C39" s="15"/>
      <c r="D39" s="15"/>
      <c r="E39" s="15"/>
      <c r="F39" s="12"/>
      <c r="G39" s="12"/>
      <c r="H39" s="12"/>
      <c r="I39" s="15"/>
      <c r="J39" s="1"/>
      <c r="K39" s="1"/>
      <c r="L39" s="1"/>
    </row>
    <row r="40" spans="1:12" ht="15.75" customHeight="1" x14ac:dyDescent="0.2">
      <c r="B40" s="17"/>
      <c r="C40" s="17"/>
      <c r="D40" s="17"/>
      <c r="E40" s="17"/>
      <c r="F40" s="12"/>
      <c r="G40" s="12"/>
      <c r="H40" s="12"/>
      <c r="I40" s="17"/>
    </row>
    <row r="41" spans="1:12" ht="15.75" customHeight="1" x14ac:dyDescent="0.2">
      <c r="B41" s="17"/>
      <c r="C41" s="17"/>
      <c r="D41" s="17"/>
      <c r="E41" s="17"/>
      <c r="F41" s="17"/>
      <c r="G41" s="17"/>
      <c r="H41" s="17"/>
      <c r="I41" s="17"/>
    </row>
    <row r="42" spans="1:12" ht="15.75" customHeight="1" x14ac:dyDescent="0.2">
      <c r="D42" s="1"/>
      <c r="E42" s="1"/>
      <c r="F42" s="17"/>
      <c r="G42" s="17"/>
      <c r="H42" s="17"/>
      <c r="I42" s="1"/>
    </row>
    <row r="43" spans="1:12" ht="15.75" customHeight="1" x14ac:dyDescent="0.2">
      <c r="D43" s="1"/>
      <c r="E43" s="1"/>
      <c r="F43" s="17"/>
      <c r="G43" s="17"/>
      <c r="H43" s="17"/>
      <c r="I43" s="1"/>
    </row>
    <row r="44" spans="1:12" ht="15.75" customHeight="1" x14ac:dyDescent="0.2">
      <c r="D44" s="1"/>
      <c r="E44" s="1"/>
      <c r="F44" s="17"/>
      <c r="G44" s="17"/>
      <c r="H44" s="17"/>
      <c r="I44" s="1"/>
    </row>
    <row r="45" spans="1:12" ht="15.75" customHeight="1" x14ac:dyDescent="0.2">
      <c r="D45" s="1"/>
      <c r="E45" s="1"/>
      <c r="G45" s="1"/>
      <c r="H45" s="1"/>
      <c r="I45" s="1"/>
    </row>
    <row r="46" spans="1:12" ht="15.75" customHeight="1" x14ac:dyDescent="0.2">
      <c r="D46" s="1"/>
      <c r="E46" s="1"/>
      <c r="G46" s="1"/>
      <c r="H46" s="1"/>
      <c r="I46" s="1"/>
    </row>
    <row r="47" spans="1:12" ht="15.75" customHeight="1" x14ac:dyDescent="0.2">
      <c r="D47" s="1"/>
      <c r="E47" s="1"/>
      <c r="G47" s="1"/>
      <c r="H47" s="1"/>
      <c r="I47" s="1"/>
    </row>
    <row r="48" spans="1:12" ht="15.75" customHeight="1" x14ac:dyDescent="0.2">
      <c r="D48" s="1"/>
      <c r="E48" s="1"/>
      <c r="G48" s="1"/>
      <c r="H48" s="1"/>
      <c r="I48" s="1"/>
    </row>
    <row r="49" spans="4:9" ht="15.75" customHeight="1" x14ac:dyDescent="0.2">
      <c r="D49" s="1"/>
      <c r="E49" s="1"/>
      <c r="G49" s="1"/>
      <c r="H49" s="1"/>
      <c r="I49" s="1"/>
    </row>
    <row r="50" spans="4:9" ht="15.75" customHeight="1" x14ac:dyDescent="0.2">
      <c r="D50" s="1"/>
      <c r="E50" s="1"/>
      <c r="G50" s="1"/>
      <c r="H50" s="1"/>
      <c r="I50" s="1"/>
    </row>
    <row r="51" spans="4:9" ht="15.75" customHeight="1" x14ac:dyDescent="0.2">
      <c r="D51" s="1"/>
      <c r="E51" s="1"/>
      <c r="G51" s="1"/>
      <c r="H51" s="1"/>
      <c r="I51" s="1"/>
    </row>
    <row r="52" spans="4:9" ht="15.75" customHeight="1" x14ac:dyDescent="0.2">
      <c r="D52" s="1"/>
      <c r="E52" s="1"/>
      <c r="G52" s="1"/>
      <c r="H52" s="1"/>
      <c r="I52" s="1"/>
    </row>
    <row r="53" spans="4:9" ht="15.75" customHeight="1" x14ac:dyDescent="0.2">
      <c r="D53" s="1"/>
      <c r="E53" s="1"/>
      <c r="G53" s="1"/>
      <c r="H53" s="1"/>
      <c r="I53" s="1"/>
    </row>
    <row r="54" spans="4:9" ht="15.75" customHeight="1" x14ac:dyDescent="0.2">
      <c r="D54" s="1"/>
      <c r="E54" s="1"/>
      <c r="G54" s="1"/>
      <c r="H54" s="1"/>
      <c r="I54" s="1"/>
    </row>
    <row r="55" spans="4:9" ht="15.75" customHeight="1" x14ac:dyDescent="0.2">
      <c r="D55" s="1"/>
      <c r="E55" s="1"/>
      <c r="G55" s="1"/>
      <c r="H55" s="1"/>
      <c r="I55" s="1"/>
    </row>
    <row r="56" spans="4:9" ht="15.75" customHeight="1" x14ac:dyDescent="0.2">
      <c r="D56" s="1"/>
      <c r="E56" s="1"/>
      <c r="G56" s="1"/>
      <c r="H56" s="1"/>
      <c r="I56" s="1"/>
    </row>
    <row r="57" spans="4:9" ht="15.75" customHeight="1" x14ac:dyDescent="0.2">
      <c r="D57" s="1"/>
      <c r="E57" s="1"/>
      <c r="G57" s="1"/>
      <c r="H57" s="1"/>
      <c r="I57" s="1"/>
    </row>
    <row r="58" spans="4:9" ht="15.75" customHeight="1" x14ac:dyDescent="0.2">
      <c r="D58" s="1"/>
      <c r="E58" s="1"/>
      <c r="G58" s="1"/>
      <c r="H58" s="1"/>
      <c r="I58" s="1"/>
    </row>
    <row r="59" spans="4:9" ht="15.75" customHeight="1" x14ac:dyDescent="0.2">
      <c r="D59" s="1"/>
      <c r="E59" s="1"/>
      <c r="G59" s="1"/>
      <c r="H59" s="1"/>
      <c r="I59" s="1"/>
    </row>
    <row r="60" spans="4:9" ht="15.75" customHeight="1" x14ac:dyDescent="0.2">
      <c r="D60" s="1"/>
      <c r="E60" s="1"/>
      <c r="G60" s="1"/>
      <c r="H60" s="1"/>
      <c r="I60" s="1"/>
    </row>
    <row r="61" spans="4:9" ht="15.75" customHeight="1" x14ac:dyDescent="0.2">
      <c r="D61" s="1"/>
      <c r="E61" s="1"/>
      <c r="G61" s="1"/>
      <c r="H61" s="1"/>
      <c r="I61" s="1"/>
    </row>
    <row r="62" spans="4:9" ht="15.75" customHeight="1" x14ac:dyDescent="0.2">
      <c r="D62" s="1"/>
      <c r="E62" s="1"/>
      <c r="G62" s="1"/>
      <c r="H62" s="1"/>
      <c r="I62" s="1"/>
    </row>
    <row r="63" spans="4:9" ht="15.75" customHeight="1" x14ac:dyDescent="0.2">
      <c r="D63" s="1"/>
      <c r="E63" s="1"/>
      <c r="G63" s="1"/>
      <c r="H63" s="1"/>
      <c r="I63" s="1"/>
    </row>
    <row r="64" spans="4:9" ht="15.75" customHeight="1" x14ac:dyDescent="0.2">
      <c r="D64" s="1"/>
      <c r="E64" s="1"/>
      <c r="G64" s="1"/>
      <c r="H64" s="1"/>
      <c r="I64" s="1"/>
    </row>
    <row r="65" spans="4:9" ht="15.75" customHeight="1" x14ac:dyDescent="0.2">
      <c r="D65" s="1"/>
      <c r="E65" s="1"/>
      <c r="G65" s="1"/>
      <c r="H65" s="1"/>
      <c r="I65" s="1"/>
    </row>
    <row r="66" spans="4:9" ht="15.75" customHeight="1" x14ac:dyDescent="0.2">
      <c r="D66" s="1"/>
      <c r="E66" s="1"/>
      <c r="G66" s="1"/>
      <c r="H66" s="1"/>
      <c r="I66" s="1"/>
    </row>
    <row r="67" spans="4:9" ht="15.75" customHeight="1" x14ac:dyDescent="0.2">
      <c r="D67" s="1"/>
      <c r="E67" s="1"/>
      <c r="G67" s="1"/>
      <c r="H67" s="1"/>
      <c r="I67" s="1"/>
    </row>
    <row r="68" spans="4:9" ht="15.75" customHeight="1" x14ac:dyDescent="0.2">
      <c r="D68" s="1"/>
      <c r="E68" s="1"/>
      <c r="G68" s="1"/>
      <c r="H68" s="1"/>
      <c r="I68" s="1"/>
    </row>
    <row r="69" spans="4:9" ht="15.75" customHeight="1" x14ac:dyDescent="0.2">
      <c r="D69" s="1"/>
      <c r="E69" s="1"/>
      <c r="G69" s="1"/>
      <c r="H69" s="1"/>
      <c r="I69" s="1"/>
    </row>
    <row r="70" spans="4:9" ht="15.75" customHeight="1" x14ac:dyDescent="0.2">
      <c r="D70" s="1"/>
      <c r="E70" s="1"/>
      <c r="G70" s="1"/>
      <c r="H70" s="1"/>
      <c r="I70" s="1"/>
    </row>
    <row r="71" spans="4:9" ht="15.75" customHeight="1" x14ac:dyDescent="0.2">
      <c r="D71" s="1"/>
      <c r="E71" s="1"/>
      <c r="G71" s="1"/>
      <c r="H71" s="1"/>
      <c r="I71" s="1"/>
    </row>
    <row r="72" spans="4:9" ht="15.75" customHeight="1" x14ac:dyDescent="0.2">
      <c r="D72" s="1"/>
      <c r="E72" s="1"/>
      <c r="G72" s="1"/>
      <c r="H72" s="1"/>
      <c r="I72" s="1"/>
    </row>
    <row r="73" spans="4:9" ht="15.75" customHeight="1" x14ac:dyDescent="0.2">
      <c r="D73" s="1"/>
      <c r="E73" s="1"/>
      <c r="G73" s="1"/>
      <c r="H73" s="1"/>
      <c r="I73" s="1"/>
    </row>
    <row r="74" spans="4:9" ht="15.75" customHeight="1" x14ac:dyDescent="0.2">
      <c r="D74" s="1"/>
      <c r="E74" s="1"/>
      <c r="G74" s="1"/>
      <c r="H74" s="1"/>
      <c r="I74" s="1"/>
    </row>
    <row r="75" spans="4:9" ht="15.75" customHeight="1" x14ac:dyDescent="0.2">
      <c r="D75" s="1"/>
      <c r="E75" s="1"/>
      <c r="G75" s="1"/>
      <c r="H75" s="1"/>
      <c r="I75" s="1"/>
    </row>
    <row r="76" spans="4:9" ht="15.75" customHeight="1" x14ac:dyDescent="0.2">
      <c r="D76" s="1"/>
      <c r="E76" s="1"/>
      <c r="G76" s="1"/>
      <c r="H76" s="1"/>
      <c r="I76" s="1"/>
    </row>
    <row r="77" spans="4:9" ht="15.75" customHeight="1" x14ac:dyDescent="0.2">
      <c r="D77" s="1"/>
      <c r="E77" s="1"/>
      <c r="G77" s="1"/>
      <c r="H77" s="1"/>
      <c r="I77" s="1"/>
    </row>
    <row r="78" spans="4:9" ht="15.75" customHeight="1" x14ac:dyDescent="0.2">
      <c r="D78" s="1"/>
      <c r="E78" s="1"/>
      <c r="G78" s="1"/>
      <c r="H78" s="1"/>
      <c r="I78" s="1"/>
    </row>
    <row r="79" spans="4:9" ht="15.75" customHeight="1" x14ac:dyDescent="0.2">
      <c r="D79" s="1"/>
      <c r="E79" s="1"/>
      <c r="G79" s="1"/>
      <c r="H79" s="1"/>
      <c r="I79" s="1"/>
    </row>
    <row r="80" spans="4:9" ht="15.75" customHeight="1" x14ac:dyDescent="0.2">
      <c r="D80" s="1"/>
      <c r="E80" s="1"/>
      <c r="G80" s="1"/>
      <c r="H80" s="1"/>
      <c r="I80" s="1"/>
    </row>
    <row r="81" spans="4:9" ht="15.75" customHeight="1" x14ac:dyDescent="0.2">
      <c r="D81" s="1"/>
      <c r="E81" s="1"/>
      <c r="G81" s="1"/>
      <c r="H81" s="1"/>
      <c r="I81" s="1"/>
    </row>
    <row r="82" spans="4:9" ht="15.75" customHeight="1" x14ac:dyDescent="0.2">
      <c r="D82" s="1"/>
      <c r="E82" s="1"/>
      <c r="G82" s="1"/>
      <c r="H82" s="1"/>
      <c r="I82" s="1"/>
    </row>
    <row r="83" spans="4:9" ht="15.75" customHeight="1" x14ac:dyDescent="0.2">
      <c r="D83" s="1"/>
      <c r="E83" s="1"/>
      <c r="G83" s="1"/>
      <c r="H83" s="1"/>
      <c r="I83" s="1"/>
    </row>
    <row r="84" spans="4:9" ht="15.75" customHeight="1" x14ac:dyDescent="0.2">
      <c r="D84" s="1"/>
      <c r="E84" s="1"/>
      <c r="G84" s="1"/>
      <c r="H84" s="1"/>
      <c r="I84" s="1"/>
    </row>
    <row r="85" spans="4:9" ht="15.75" customHeight="1" x14ac:dyDescent="0.2">
      <c r="D85" s="1"/>
      <c r="E85" s="1"/>
      <c r="G85" s="1"/>
      <c r="H85" s="1"/>
      <c r="I85" s="1"/>
    </row>
    <row r="86" spans="4:9" ht="15.75" customHeight="1" x14ac:dyDescent="0.2">
      <c r="D86" s="1"/>
      <c r="E86" s="1"/>
      <c r="G86" s="1"/>
      <c r="H86" s="1"/>
      <c r="I86" s="1"/>
    </row>
    <row r="87" spans="4:9" ht="15.75" customHeight="1" x14ac:dyDescent="0.2">
      <c r="D87" s="1"/>
      <c r="E87" s="1"/>
      <c r="G87" s="1"/>
      <c r="H87" s="1"/>
      <c r="I87" s="1"/>
    </row>
    <row r="88" spans="4:9" ht="15.75" customHeight="1" x14ac:dyDescent="0.2">
      <c r="D88" s="1"/>
      <c r="E88" s="1"/>
      <c r="G88" s="1"/>
      <c r="H88" s="1"/>
      <c r="I88" s="1"/>
    </row>
    <row r="89" spans="4:9" ht="15.75" customHeight="1" x14ac:dyDescent="0.2">
      <c r="D89" s="1"/>
      <c r="E89" s="1"/>
      <c r="G89" s="1"/>
      <c r="H89" s="1"/>
      <c r="I89" s="1"/>
    </row>
    <row r="90" spans="4:9" ht="15.75" customHeight="1" x14ac:dyDescent="0.2">
      <c r="D90" s="1"/>
      <c r="E90" s="1"/>
      <c r="G90" s="1"/>
      <c r="H90" s="1"/>
      <c r="I90" s="1"/>
    </row>
    <row r="91" spans="4:9" ht="15.75" customHeight="1" x14ac:dyDescent="0.2">
      <c r="D91" s="1"/>
      <c r="E91" s="1"/>
      <c r="G91" s="1"/>
      <c r="H91" s="1"/>
      <c r="I91" s="1"/>
    </row>
    <row r="92" spans="4:9" ht="15.75" customHeight="1" x14ac:dyDescent="0.2">
      <c r="D92" s="1"/>
      <c r="E92" s="1"/>
      <c r="G92" s="1"/>
      <c r="H92" s="1"/>
      <c r="I92" s="1"/>
    </row>
    <row r="93" spans="4:9" ht="15.75" customHeight="1" x14ac:dyDescent="0.2">
      <c r="D93" s="1"/>
      <c r="E93" s="1"/>
      <c r="G93" s="1"/>
      <c r="H93" s="1"/>
      <c r="I93" s="1"/>
    </row>
    <row r="94" spans="4:9" ht="15.75" customHeight="1" x14ac:dyDescent="0.2">
      <c r="D94" s="1"/>
      <c r="E94" s="1"/>
      <c r="G94" s="1"/>
      <c r="H94" s="1"/>
      <c r="I94" s="1"/>
    </row>
    <row r="95" spans="4:9" ht="15.75" customHeight="1" x14ac:dyDescent="0.2">
      <c r="D95" s="1"/>
      <c r="E95" s="1"/>
      <c r="G95" s="1"/>
      <c r="H95" s="1"/>
      <c r="I95" s="1"/>
    </row>
    <row r="96" spans="4:9" ht="15.75" customHeight="1" x14ac:dyDescent="0.2">
      <c r="D96" s="1"/>
      <c r="E96" s="1"/>
      <c r="G96" s="1"/>
      <c r="H96" s="1"/>
      <c r="I96" s="1"/>
    </row>
    <row r="97" spans="4:9" ht="15.75" customHeight="1" x14ac:dyDescent="0.2">
      <c r="D97" s="1"/>
      <c r="E97" s="1"/>
      <c r="G97" s="1"/>
      <c r="H97" s="1"/>
      <c r="I97" s="1"/>
    </row>
    <row r="98" spans="4:9" ht="15.75" customHeight="1" x14ac:dyDescent="0.2">
      <c r="D98" s="1"/>
      <c r="E98" s="1"/>
      <c r="G98" s="1"/>
      <c r="H98" s="1"/>
      <c r="I98" s="1"/>
    </row>
    <row r="99" spans="4:9" ht="15.75" customHeight="1" x14ac:dyDescent="0.2">
      <c r="D99" s="1"/>
      <c r="E99" s="1"/>
      <c r="G99" s="1"/>
      <c r="H99" s="1"/>
      <c r="I99" s="1"/>
    </row>
    <row r="100" spans="4:9" ht="15.75" customHeight="1" x14ac:dyDescent="0.2">
      <c r="D100" s="1"/>
      <c r="E100" s="1"/>
      <c r="G100" s="1"/>
      <c r="H100" s="1"/>
      <c r="I100" s="1"/>
    </row>
  </sheetData>
  <mergeCells count="7">
    <mergeCell ref="F2:H2"/>
    <mergeCell ref="F3:H3"/>
    <mergeCell ref="J2:L2"/>
    <mergeCell ref="J3:L3"/>
    <mergeCell ref="A1:B1"/>
    <mergeCell ref="B3:D3"/>
    <mergeCell ref="B2:D2"/>
  </mergeCells>
  <pageMargins left="0.7" right="0.7" top="0.75" bottom="0.75" header="0" footer="0"/>
  <pageSetup orientation="landscape"/>
  <rowBreaks count="1" manualBreakCount="1">
    <brk id="38" man="1"/>
  </rowBreaks>
  <colBreaks count="1" manualBreakCount="1">
    <brk id="12" man="1"/>
  </colBreak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"/>
  <sheetViews>
    <sheetView workbookViewId="0"/>
  </sheetViews>
  <sheetFormatPr baseColWidth="10" defaultColWidth="14.5" defaultRowHeight="15" customHeight="1" x14ac:dyDescent="0.2"/>
  <cols>
    <col min="1" max="1" width="18.1640625" customWidth="1"/>
    <col min="2" max="3" width="12.6640625" hidden="1" customWidth="1"/>
    <col min="4" max="4" width="12.6640625" customWidth="1"/>
    <col min="5" max="5" width="5.83203125" customWidth="1"/>
    <col min="6" max="7" width="12.6640625" hidden="1" customWidth="1"/>
    <col min="8" max="8" width="12.6640625" customWidth="1"/>
    <col min="9" max="9" width="5.83203125" customWidth="1"/>
    <col min="10" max="11" width="12.6640625" hidden="1" customWidth="1"/>
    <col min="12" max="12" width="12.6640625" customWidth="1"/>
  </cols>
  <sheetData>
    <row r="1" spans="1:12" ht="18" x14ac:dyDescent="0.2">
      <c r="A1" s="46"/>
      <c r="B1" s="45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2"/>
      <c r="B2" s="41" t="s">
        <v>0</v>
      </c>
      <c r="C2" s="42"/>
      <c r="D2" s="43"/>
      <c r="E2" s="1"/>
      <c r="F2" s="41" t="s">
        <v>1</v>
      </c>
      <c r="G2" s="42"/>
      <c r="H2" s="43"/>
      <c r="I2" s="1"/>
      <c r="J2" s="41" t="s">
        <v>35</v>
      </c>
      <c r="K2" s="42"/>
      <c r="L2" s="43"/>
    </row>
    <row r="3" spans="1:12" ht="21" customHeight="1" x14ac:dyDescent="0.2">
      <c r="A3" s="1"/>
      <c r="B3" s="44" t="s">
        <v>3</v>
      </c>
      <c r="C3" s="45"/>
      <c r="D3" s="45"/>
      <c r="E3" s="3"/>
      <c r="F3" s="44" t="s">
        <v>4</v>
      </c>
      <c r="G3" s="45"/>
      <c r="H3" s="45"/>
      <c r="I3" s="3"/>
      <c r="J3" s="44" t="s">
        <v>4</v>
      </c>
      <c r="K3" s="45"/>
      <c r="L3" s="45"/>
    </row>
    <row r="4" spans="1:12" ht="16" x14ac:dyDescent="0.2">
      <c r="A4" s="4"/>
      <c r="B4" s="5" t="s">
        <v>5</v>
      </c>
      <c r="C4" s="5" t="s">
        <v>6</v>
      </c>
      <c r="D4" s="5" t="s">
        <v>7</v>
      </c>
      <c r="E4" s="5"/>
      <c r="F4" s="5" t="s">
        <v>5</v>
      </c>
      <c r="G4" s="5" t="s">
        <v>6</v>
      </c>
      <c r="H4" s="5" t="s">
        <v>7</v>
      </c>
      <c r="I4" s="5"/>
      <c r="J4" s="5" t="s">
        <v>5</v>
      </c>
      <c r="K4" s="5" t="s">
        <v>6</v>
      </c>
      <c r="L4" s="5" t="s">
        <v>7</v>
      </c>
    </row>
    <row r="5" spans="1:12" x14ac:dyDescent="0.2">
      <c r="A5" s="6"/>
      <c r="B5" s="7"/>
      <c r="C5" s="7"/>
      <c r="D5" s="7"/>
      <c r="E5" s="7"/>
      <c r="F5" s="1"/>
      <c r="G5" s="1"/>
      <c r="H5" s="1"/>
      <c r="I5" s="7"/>
      <c r="J5" s="1"/>
      <c r="K5" s="1"/>
      <c r="L5" s="1"/>
    </row>
    <row r="6" spans="1:12" x14ac:dyDescent="0.2">
      <c r="A6" s="6" t="s">
        <v>8</v>
      </c>
      <c r="B6" s="8"/>
      <c r="C6" s="8"/>
      <c r="D6" s="8"/>
      <c r="E6" s="8"/>
      <c r="F6" s="9"/>
      <c r="G6" s="9"/>
      <c r="H6" s="9"/>
      <c r="I6" s="8"/>
      <c r="J6" s="1"/>
      <c r="K6" s="1"/>
      <c r="L6" s="1"/>
    </row>
    <row r="7" spans="1:12" x14ac:dyDescent="0.2">
      <c r="A7" s="10" t="s">
        <v>9</v>
      </c>
      <c r="B7" s="11">
        <v>1749.39</v>
      </c>
      <c r="C7" s="11">
        <v>-2612.5500000000002</v>
      </c>
      <c r="D7" s="11">
        <f t="shared" ref="D7:D15" si="0">SUM(B7:C7)</f>
        <v>-863.16000000000008</v>
      </c>
      <c r="E7" s="11"/>
      <c r="F7" s="12">
        <v>1800</v>
      </c>
      <c r="G7" s="12">
        <v>-1800</v>
      </c>
      <c r="H7" s="12">
        <f t="shared" ref="H7:H14" si="1">SUM(F7:G7)</f>
        <v>0</v>
      </c>
      <c r="I7" s="11"/>
      <c r="J7" s="1"/>
      <c r="K7" s="1"/>
      <c r="L7" s="12">
        <f>'Budget 18.19'!L7</f>
        <v>556.40000000000009</v>
      </c>
    </row>
    <row r="8" spans="1:12" x14ac:dyDescent="0.2">
      <c r="A8" s="10" t="s">
        <v>10</v>
      </c>
      <c r="B8" s="11">
        <v>4118</v>
      </c>
      <c r="C8" s="11">
        <v>-3680.66</v>
      </c>
      <c r="D8" s="11">
        <f t="shared" si="0"/>
        <v>437.34000000000015</v>
      </c>
      <c r="E8" s="11"/>
      <c r="F8" s="12">
        <v>4200</v>
      </c>
      <c r="G8" s="12">
        <v>-3200</v>
      </c>
      <c r="H8" s="12">
        <f t="shared" si="1"/>
        <v>1000</v>
      </c>
      <c r="I8" s="11"/>
      <c r="J8" s="1"/>
      <c r="K8" s="1"/>
      <c r="L8" s="12">
        <f>'Budget 18.19'!L8</f>
        <v>-2513.38</v>
      </c>
    </row>
    <row r="9" spans="1:12" x14ac:dyDescent="0.2">
      <c r="A9" s="10" t="s">
        <v>11</v>
      </c>
      <c r="B9" s="11">
        <v>5084.16</v>
      </c>
      <c r="C9" s="11">
        <v>-4430.42</v>
      </c>
      <c r="D9" s="11">
        <f t="shared" si="0"/>
        <v>653.73999999999978</v>
      </c>
      <c r="E9" s="11"/>
      <c r="F9" s="12">
        <v>5100</v>
      </c>
      <c r="G9" s="12">
        <v>-4100</v>
      </c>
      <c r="H9" s="12">
        <f t="shared" si="1"/>
        <v>1000</v>
      </c>
      <c r="I9" s="11"/>
      <c r="J9" s="1"/>
      <c r="K9" s="1"/>
      <c r="L9" s="12">
        <f>'Budget 18.19'!L9</f>
        <v>-803.40999999999985</v>
      </c>
    </row>
    <row r="10" spans="1:12" x14ac:dyDescent="0.2">
      <c r="A10" s="10" t="s">
        <v>12</v>
      </c>
      <c r="B10" s="11">
        <v>347</v>
      </c>
      <c r="C10" s="11">
        <v>-909.72</v>
      </c>
      <c r="D10" s="11">
        <f t="shared" si="0"/>
        <v>-562.72</v>
      </c>
      <c r="E10" s="11"/>
      <c r="F10" s="12">
        <v>0</v>
      </c>
      <c r="G10" s="12">
        <v>-500</v>
      </c>
      <c r="H10" s="12">
        <f t="shared" si="1"/>
        <v>-500</v>
      </c>
      <c r="I10" s="11"/>
      <c r="J10" s="1"/>
      <c r="K10" s="1"/>
      <c r="L10" s="12">
        <f>'Budget 18.19'!L10</f>
        <v>-870.18</v>
      </c>
    </row>
    <row r="11" spans="1:12" x14ac:dyDescent="0.2">
      <c r="A11" s="10" t="s">
        <v>13</v>
      </c>
      <c r="B11" s="11">
        <v>902</v>
      </c>
      <c r="C11" s="11">
        <v>-445.31</v>
      </c>
      <c r="D11" s="11">
        <f t="shared" si="0"/>
        <v>456.69</v>
      </c>
      <c r="E11" s="11"/>
      <c r="F11" s="12">
        <v>900</v>
      </c>
      <c r="G11" s="12">
        <v>-400</v>
      </c>
      <c r="H11" s="12">
        <f t="shared" si="1"/>
        <v>500</v>
      </c>
      <c r="I11" s="11"/>
      <c r="J11" s="1"/>
      <c r="K11" s="1"/>
      <c r="L11" s="12">
        <f>'Budget 18.19'!L11</f>
        <v>696.03</v>
      </c>
    </row>
    <row r="12" spans="1:12" x14ac:dyDescent="0.2">
      <c r="A12" s="10" t="s">
        <v>14</v>
      </c>
      <c r="B12" s="11">
        <v>0</v>
      </c>
      <c r="C12" s="11">
        <v>-49.55</v>
      </c>
      <c r="D12" s="11">
        <f t="shared" si="0"/>
        <v>-49.55</v>
      </c>
      <c r="E12" s="11"/>
      <c r="F12" s="12">
        <v>0</v>
      </c>
      <c r="G12" s="12">
        <v>0</v>
      </c>
      <c r="H12" s="12">
        <f t="shared" si="1"/>
        <v>0</v>
      </c>
      <c r="I12" s="11"/>
      <c r="J12" s="1"/>
      <c r="K12" s="1"/>
      <c r="L12" s="12">
        <f>'Budget 18.19'!L12</f>
        <v>0</v>
      </c>
    </row>
    <row r="13" spans="1:12" x14ac:dyDescent="0.2">
      <c r="A13" s="10" t="s">
        <v>15</v>
      </c>
      <c r="B13" s="11">
        <v>0</v>
      </c>
      <c r="C13" s="11">
        <v>-894.83</v>
      </c>
      <c r="D13" s="11">
        <f t="shared" si="0"/>
        <v>-894.83</v>
      </c>
      <c r="E13" s="11"/>
      <c r="F13" s="12">
        <v>0</v>
      </c>
      <c r="G13" s="12">
        <v>-900</v>
      </c>
      <c r="H13" s="12">
        <f t="shared" si="1"/>
        <v>-900</v>
      </c>
      <c r="I13" s="11"/>
      <c r="J13" s="1"/>
      <c r="K13" s="1"/>
      <c r="L13" s="12">
        <f>'Budget 18.19'!L13</f>
        <v>-927.54000000000008</v>
      </c>
    </row>
    <row r="14" spans="1:12" x14ac:dyDescent="0.2">
      <c r="A14" s="10" t="s">
        <v>16</v>
      </c>
      <c r="B14" s="13">
        <v>0</v>
      </c>
      <c r="C14" s="13">
        <v>-5195.93</v>
      </c>
      <c r="D14" s="13">
        <f t="shared" si="0"/>
        <v>-5195.93</v>
      </c>
      <c r="E14" s="11"/>
      <c r="F14" s="14">
        <v>0</v>
      </c>
      <c r="G14" s="14">
        <f>-(18*150)</f>
        <v>-2700</v>
      </c>
      <c r="H14" s="14">
        <f t="shared" si="1"/>
        <v>-2700</v>
      </c>
      <c r="I14" s="11"/>
      <c r="J14" s="1"/>
      <c r="K14" s="1"/>
      <c r="L14" s="14">
        <f>'Budget 18.19'!L14</f>
        <v>-2351.59</v>
      </c>
    </row>
    <row r="15" spans="1:12" x14ac:dyDescent="0.2">
      <c r="A15" s="6" t="s">
        <v>17</v>
      </c>
      <c r="B15" s="15">
        <f t="shared" ref="B15:C15" si="2">SUM(B7:B14)</f>
        <v>12200.55</v>
      </c>
      <c r="C15" s="15">
        <f t="shared" si="2"/>
        <v>-18218.97</v>
      </c>
      <c r="D15" s="15">
        <f t="shared" si="0"/>
        <v>-6018.4200000000019</v>
      </c>
      <c r="E15" s="15"/>
      <c r="F15" s="16">
        <f t="shared" ref="F15:H15" si="3">SUM(F7:F14)</f>
        <v>12000</v>
      </c>
      <c r="G15" s="16">
        <f t="shared" si="3"/>
        <v>-13600</v>
      </c>
      <c r="H15" s="16">
        <f t="shared" si="3"/>
        <v>-1600</v>
      </c>
      <c r="I15" s="15"/>
      <c r="J15" s="1"/>
      <c r="K15" s="1"/>
      <c r="L15" s="16">
        <f>'Budget 18.19'!L15</f>
        <v>-6213.6699999999983</v>
      </c>
    </row>
    <row r="16" spans="1:12" x14ac:dyDescent="0.2">
      <c r="A16" s="10"/>
      <c r="B16" s="11"/>
      <c r="C16" s="11"/>
      <c r="D16" s="11"/>
      <c r="E16" s="11"/>
      <c r="F16" s="12"/>
      <c r="G16" s="12"/>
      <c r="H16" s="12"/>
      <c r="I16" s="11"/>
      <c r="J16" s="1"/>
      <c r="K16" s="1"/>
      <c r="L16" s="12"/>
    </row>
    <row r="17" spans="1:12" x14ac:dyDescent="0.2">
      <c r="A17" s="6"/>
      <c r="B17" s="11"/>
      <c r="C17" s="11"/>
      <c r="D17" s="11"/>
      <c r="E17" s="11"/>
      <c r="F17" s="12"/>
      <c r="G17" s="12"/>
      <c r="H17" s="12"/>
      <c r="I17" s="11"/>
      <c r="J17" s="1"/>
      <c r="K17" s="1"/>
      <c r="L17" s="12"/>
    </row>
    <row r="18" spans="1:12" x14ac:dyDescent="0.2">
      <c r="A18" s="6" t="s">
        <v>18</v>
      </c>
      <c r="B18" s="11"/>
      <c r="C18" s="11"/>
      <c r="D18" s="11"/>
      <c r="E18" s="11"/>
      <c r="F18" s="12"/>
      <c r="G18" s="12"/>
      <c r="H18" s="12"/>
      <c r="I18" s="11"/>
      <c r="J18" s="1"/>
      <c r="K18" s="1"/>
      <c r="L18" s="12"/>
    </row>
    <row r="19" spans="1:12" x14ac:dyDescent="0.2">
      <c r="A19" s="10" t="s">
        <v>19</v>
      </c>
      <c r="B19" s="11">
        <v>7125.07</v>
      </c>
      <c r="C19" s="11">
        <v>-7705.99</v>
      </c>
      <c r="D19" s="11">
        <f t="shared" ref="D19:D21" si="4">SUM(B19:C19)</f>
        <v>-580.92000000000007</v>
      </c>
      <c r="E19" s="11"/>
      <c r="F19" s="12">
        <v>9000</v>
      </c>
      <c r="G19" s="12">
        <v>-7500</v>
      </c>
      <c r="H19" s="12">
        <f t="shared" ref="H19:H20" si="5">SUM(F19:G19)</f>
        <v>1500</v>
      </c>
      <c r="I19" s="11"/>
      <c r="J19" s="1"/>
      <c r="K19" s="1"/>
      <c r="L19" s="12">
        <f>'Budget 18.19'!L19</f>
        <v>-279.26999999999953</v>
      </c>
    </row>
    <row r="20" spans="1:12" x14ac:dyDescent="0.2">
      <c r="A20" s="10" t="s">
        <v>20</v>
      </c>
      <c r="B20" s="13">
        <v>43428.87</v>
      </c>
      <c r="C20" s="13">
        <v>-37421.300000000003</v>
      </c>
      <c r="D20" s="13">
        <f t="shared" si="4"/>
        <v>6007.57</v>
      </c>
      <c r="E20" s="11"/>
      <c r="F20" s="14">
        <v>44000</v>
      </c>
      <c r="G20" s="14">
        <v>-38000</v>
      </c>
      <c r="H20" s="14">
        <f t="shared" si="5"/>
        <v>6000</v>
      </c>
      <c r="I20" s="11"/>
      <c r="J20" s="1"/>
      <c r="K20" s="1"/>
      <c r="L20" s="14">
        <f>'Budget 18.19'!L20</f>
        <v>9056.2000000000044</v>
      </c>
    </row>
    <row r="21" spans="1:12" ht="15.75" customHeight="1" x14ac:dyDescent="0.2">
      <c r="A21" s="10"/>
      <c r="B21" s="11">
        <f t="shared" ref="B21:C21" si="6">SUM(B19:B20)</f>
        <v>50553.94</v>
      </c>
      <c r="C21" s="11">
        <f t="shared" si="6"/>
        <v>-45127.29</v>
      </c>
      <c r="D21" s="11">
        <f t="shared" si="4"/>
        <v>5426.6500000000015</v>
      </c>
      <c r="E21" s="11"/>
      <c r="F21" s="12">
        <f t="shared" ref="F21:H21" si="7">SUM(F19:F20)</f>
        <v>53000</v>
      </c>
      <c r="G21" s="12">
        <f t="shared" si="7"/>
        <v>-45500</v>
      </c>
      <c r="H21" s="12">
        <f t="shared" si="7"/>
        <v>7500</v>
      </c>
      <c r="I21" s="11"/>
      <c r="J21" s="1"/>
      <c r="K21" s="1"/>
      <c r="L21" s="12">
        <f>'Budget 18.19'!L21</f>
        <v>8776.93</v>
      </c>
    </row>
    <row r="22" spans="1:12" ht="15.75" customHeight="1" x14ac:dyDescent="0.2">
      <c r="A22" s="10"/>
      <c r="B22" s="11"/>
      <c r="C22" s="11"/>
      <c r="D22" s="11"/>
      <c r="E22" s="11"/>
      <c r="F22" s="12"/>
      <c r="G22" s="12"/>
      <c r="H22" s="12"/>
      <c r="I22" s="11"/>
      <c r="J22" s="1"/>
      <c r="K22" s="1"/>
      <c r="L22" s="12"/>
    </row>
    <row r="23" spans="1:12" ht="15.75" customHeight="1" x14ac:dyDescent="0.2">
      <c r="A23" s="6" t="s">
        <v>21</v>
      </c>
      <c r="B23" s="11">
        <f>1793.28</f>
        <v>1793.28</v>
      </c>
      <c r="C23" s="11">
        <v>0</v>
      </c>
      <c r="D23" s="11">
        <f t="shared" ref="D23:D27" si="8">SUM(B23:C23)</f>
        <v>1793.28</v>
      </c>
      <c r="E23" s="11"/>
      <c r="F23" s="12">
        <v>4000</v>
      </c>
      <c r="G23" s="12">
        <v>0</v>
      </c>
      <c r="H23" s="12">
        <f t="shared" ref="H23:H24" si="9">F23+G23</f>
        <v>4000</v>
      </c>
      <c r="I23" s="11"/>
      <c r="J23" s="1"/>
      <c r="K23" s="1"/>
      <c r="L23" s="12">
        <f>'Budget 18.19'!L23</f>
        <v>1989.19</v>
      </c>
    </row>
    <row r="24" spans="1:12" ht="15.75" customHeight="1" x14ac:dyDescent="0.2">
      <c r="A24" s="6" t="s">
        <v>22</v>
      </c>
      <c r="B24" s="11">
        <f>3514.32</f>
        <v>3514.32</v>
      </c>
      <c r="C24" s="11">
        <v>0</v>
      </c>
      <c r="D24" s="11">
        <f t="shared" si="8"/>
        <v>3514.32</v>
      </c>
      <c r="E24" s="11"/>
      <c r="F24" s="12">
        <v>3500</v>
      </c>
      <c r="G24" s="12">
        <v>0</v>
      </c>
      <c r="H24" s="12">
        <f t="shared" si="9"/>
        <v>3500</v>
      </c>
      <c r="I24" s="11"/>
      <c r="J24" s="1"/>
      <c r="K24" s="1"/>
      <c r="L24" s="12">
        <f>'Budget 18.19'!L24</f>
        <v>1643.9399999999996</v>
      </c>
    </row>
    <row r="25" spans="1:12" ht="15.75" customHeight="1" x14ac:dyDescent="0.2">
      <c r="A25" s="6" t="s">
        <v>23</v>
      </c>
      <c r="B25" s="11">
        <f>1586</f>
        <v>1586</v>
      </c>
      <c r="C25" s="11">
        <f>-5115.73</f>
        <v>-5115.7299999999996</v>
      </c>
      <c r="D25" s="11">
        <f t="shared" si="8"/>
        <v>-3529.7299999999996</v>
      </c>
      <c r="E25" s="11"/>
      <c r="F25" s="12">
        <v>3500</v>
      </c>
      <c r="G25" s="12">
        <v>0</v>
      </c>
      <c r="H25" s="12">
        <f t="shared" ref="H25:H27" si="10">SUM(F25:G25)</f>
        <v>3500</v>
      </c>
      <c r="I25" s="11"/>
      <c r="J25" s="1"/>
      <c r="K25" s="1"/>
      <c r="L25" s="12">
        <f>'Budget 18.19'!L25</f>
        <v>1424</v>
      </c>
    </row>
    <row r="26" spans="1:12" ht="15.75" customHeight="1" x14ac:dyDescent="0.2">
      <c r="A26" s="6" t="s">
        <v>24</v>
      </c>
      <c r="B26" s="11">
        <v>630.16999999999996</v>
      </c>
      <c r="C26" s="11">
        <v>-7703.84</v>
      </c>
      <c r="D26" s="11">
        <f t="shared" si="8"/>
        <v>-7073.67</v>
      </c>
      <c r="E26" s="11"/>
      <c r="F26" s="12">
        <v>0</v>
      </c>
      <c r="G26" s="12">
        <v>-7500</v>
      </c>
      <c r="H26" s="12">
        <f t="shared" si="10"/>
        <v>-7500</v>
      </c>
      <c r="I26" s="11"/>
      <c r="J26" s="1"/>
      <c r="K26" s="1"/>
      <c r="L26" s="12">
        <f>'Budget 18.19'!L26</f>
        <v>-7698.0999999999995</v>
      </c>
    </row>
    <row r="27" spans="1:12" ht="15.75" customHeight="1" x14ac:dyDescent="0.2">
      <c r="A27" s="6" t="s">
        <v>25</v>
      </c>
      <c r="B27" s="11">
        <f>1276</f>
        <v>1276</v>
      </c>
      <c r="C27" s="11">
        <v>0</v>
      </c>
      <c r="D27" s="11">
        <f t="shared" si="8"/>
        <v>1276</v>
      </c>
      <c r="E27" s="11"/>
      <c r="F27" s="12">
        <v>1500</v>
      </c>
      <c r="G27" s="12">
        <v>0</v>
      </c>
      <c r="H27" s="12">
        <f t="shared" si="10"/>
        <v>1500</v>
      </c>
      <c r="I27" s="11"/>
      <c r="J27" s="1"/>
      <c r="K27" s="1"/>
      <c r="L27" s="12">
        <f>'Budget 18.19'!L27</f>
        <v>2541.6999999999998</v>
      </c>
    </row>
    <row r="28" spans="1:12" ht="15.75" customHeight="1" x14ac:dyDescent="0.2">
      <c r="A28" s="6" t="s">
        <v>26</v>
      </c>
      <c r="B28" s="11"/>
      <c r="C28" s="11"/>
      <c r="D28" s="11"/>
      <c r="E28" s="11"/>
      <c r="F28" s="12"/>
      <c r="G28" s="12"/>
      <c r="H28" s="12"/>
      <c r="I28" s="11"/>
      <c r="J28" s="1"/>
      <c r="K28" s="1"/>
      <c r="L28" s="12"/>
    </row>
    <row r="29" spans="1:12" ht="15.75" customHeight="1" x14ac:dyDescent="0.2">
      <c r="A29" s="10" t="s">
        <v>27</v>
      </c>
      <c r="B29" s="11">
        <v>1110</v>
      </c>
      <c r="C29" s="11">
        <v>0</v>
      </c>
      <c r="D29" s="11">
        <f t="shared" ref="D29:D30" si="11">SUM(B29:C29)</f>
        <v>1110</v>
      </c>
      <c r="E29" s="11"/>
      <c r="F29" s="12">
        <v>0</v>
      </c>
      <c r="G29" s="12">
        <v>0</v>
      </c>
      <c r="H29" s="12">
        <f t="shared" ref="H29:H30" si="12">SUM(F29:G29)</f>
        <v>0</v>
      </c>
      <c r="I29" s="11"/>
      <c r="J29" s="1"/>
      <c r="K29" s="1"/>
      <c r="L29" s="12">
        <f>'Budget 18.19'!L29</f>
        <v>191.5</v>
      </c>
    </row>
    <row r="30" spans="1:12" ht="15.75" customHeight="1" x14ac:dyDescent="0.2">
      <c r="A30" s="10" t="s">
        <v>28</v>
      </c>
      <c r="B30" s="11">
        <v>1449.93</v>
      </c>
      <c r="C30" s="11">
        <v>0</v>
      </c>
      <c r="D30" s="11">
        <f t="shared" si="11"/>
        <v>1449.93</v>
      </c>
      <c r="E30" s="11"/>
      <c r="F30" s="12">
        <v>1500</v>
      </c>
      <c r="G30" s="12">
        <v>0</v>
      </c>
      <c r="H30" s="12">
        <f t="shared" si="12"/>
        <v>1500</v>
      </c>
      <c r="I30" s="11"/>
      <c r="J30" s="1"/>
      <c r="K30" s="1"/>
      <c r="L30" s="12">
        <f>'Budget 18.19'!L30</f>
        <v>-32</v>
      </c>
    </row>
    <row r="31" spans="1:12" ht="15.75" customHeight="1" x14ac:dyDescent="0.2">
      <c r="A31" s="10"/>
      <c r="B31" s="11"/>
      <c r="C31" s="11"/>
      <c r="D31" s="11"/>
      <c r="E31" s="11"/>
      <c r="F31" s="12"/>
      <c r="G31" s="12"/>
      <c r="H31" s="12"/>
      <c r="I31" s="11"/>
      <c r="J31" s="1"/>
      <c r="K31" s="1"/>
      <c r="L31" s="12"/>
    </row>
    <row r="32" spans="1:12" ht="15.75" customHeight="1" x14ac:dyDescent="0.2">
      <c r="A32" s="6" t="s">
        <v>29</v>
      </c>
      <c r="B32" s="17">
        <v>0</v>
      </c>
      <c r="C32" s="11">
        <f>-(20+20.32)</f>
        <v>-40.32</v>
      </c>
      <c r="D32" s="11">
        <f t="shared" ref="D32:D36" si="13">SUM(B32:C32)</f>
        <v>-40.32</v>
      </c>
      <c r="E32" s="11"/>
      <c r="F32" s="12">
        <v>0</v>
      </c>
      <c r="G32" s="12">
        <v>-50</v>
      </c>
      <c r="H32" s="12">
        <f t="shared" ref="H32:H36" si="14">SUM(F32:G32)</f>
        <v>-50</v>
      </c>
      <c r="I32" s="11"/>
      <c r="J32" s="1"/>
      <c r="K32" s="1"/>
      <c r="L32" s="12">
        <f>'Budget 18.19'!L32</f>
        <v>-320.17</v>
      </c>
    </row>
    <row r="33" spans="1:12" ht="15.75" customHeight="1" x14ac:dyDescent="0.2">
      <c r="A33" s="6" t="s">
        <v>30</v>
      </c>
      <c r="B33" s="11">
        <v>0</v>
      </c>
      <c r="C33" s="11">
        <f>-(540.44+160.1)</f>
        <v>-700.54000000000008</v>
      </c>
      <c r="D33" s="11">
        <f t="shared" si="13"/>
        <v>-700.54000000000008</v>
      </c>
      <c r="E33" s="11"/>
      <c r="F33" s="12">
        <v>0</v>
      </c>
      <c r="G33" s="12">
        <v>-700</v>
      </c>
      <c r="H33" s="12">
        <f t="shared" si="14"/>
        <v>-700</v>
      </c>
      <c r="I33" s="11"/>
      <c r="J33" s="1"/>
      <c r="K33" s="1"/>
      <c r="L33" s="12">
        <f>'Budget 18.19'!L33</f>
        <v>-669.84999999999991</v>
      </c>
    </row>
    <row r="34" spans="1:12" ht="15.75" customHeight="1" x14ac:dyDescent="0.2">
      <c r="A34" s="6" t="s">
        <v>31</v>
      </c>
      <c r="B34" s="11">
        <v>0</v>
      </c>
      <c r="C34" s="11">
        <v>-716.01</v>
      </c>
      <c r="D34" s="11">
        <f t="shared" si="13"/>
        <v>-716.01</v>
      </c>
      <c r="E34" s="11"/>
      <c r="F34" s="12">
        <v>0</v>
      </c>
      <c r="G34" s="12">
        <v>-715</v>
      </c>
      <c r="H34" s="12">
        <f t="shared" si="14"/>
        <v>-715</v>
      </c>
      <c r="I34" s="11"/>
      <c r="J34" s="1"/>
      <c r="K34" s="1"/>
      <c r="L34" s="12">
        <f>'Budget 18.19'!L34</f>
        <v>-326.38</v>
      </c>
    </row>
    <row r="35" spans="1:12" ht="15.75" customHeight="1" x14ac:dyDescent="0.2">
      <c r="A35" s="6" t="s">
        <v>32</v>
      </c>
      <c r="B35" s="11">
        <v>0</v>
      </c>
      <c r="C35" s="11">
        <v>-63.11</v>
      </c>
      <c r="D35" s="11">
        <f t="shared" si="13"/>
        <v>-63.11</v>
      </c>
      <c r="E35" s="11"/>
      <c r="F35" s="12">
        <v>0</v>
      </c>
      <c r="G35" s="12">
        <v>-60</v>
      </c>
      <c r="H35" s="12">
        <f t="shared" si="14"/>
        <v>-60</v>
      </c>
      <c r="I35" s="11"/>
      <c r="J35" s="1"/>
      <c r="K35" s="1"/>
      <c r="L35" s="12">
        <f>'Budget 18.19'!L35</f>
        <v>-674.88</v>
      </c>
    </row>
    <row r="36" spans="1:12" ht="15.75" customHeight="1" x14ac:dyDescent="0.2">
      <c r="A36" s="6" t="s">
        <v>33</v>
      </c>
      <c r="B36" s="11">
        <v>0</v>
      </c>
      <c r="C36" s="11">
        <v>747.78</v>
      </c>
      <c r="D36" s="11">
        <f t="shared" si="13"/>
        <v>747.78</v>
      </c>
      <c r="E36" s="11"/>
      <c r="F36" s="12">
        <v>0</v>
      </c>
      <c r="G36" s="12">
        <v>0</v>
      </c>
      <c r="H36" s="12">
        <f t="shared" si="14"/>
        <v>0</v>
      </c>
      <c r="I36" s="11"/>
      <c r="J36" s="1"/>
      <c r="K36" s="1"/>
      <c r="L36" s="12">
        <f>'Budget 18.19'!L36</f>
        <v>-353.09</v>
      </c>
    </row>
    <row r="37" spans="1:12" ht="15.75" customHeight="1" x14ac:dyDescent="0.2">
      <c r="A37" s="6"/>
      <c r="B37" s="18"/>
      <c r="C37" s="18"/>
      <c r="D37" s="18"/>
      <c r="E37" s="11"/>
      <c r="F37" s="18"/>
      <c r="G37" s="18"/>
      <c r="H37" s="18"/>
      <c r="I37" s="11"/>
      <c r="J37" s="1"/>
      <c r="K37" s="1"/>
      <c r="L37" s="18"/>
    </row>
    <row r="38" spans="1:12" ht="15.75" customHeight="1" x14ac:dyDescent="0.2">
      <c r="A38" s="6" t="s">
        <v>34</v>
      </c>
      <c r="B38" s="15">
        <f t="shared" ref="B38:D38" si="15">SUM(B21:B36)+B15</f>
        <v>74114.19</v>
      </c>
      <c r="C38" s="15">
        <f t="shared" si="15"/>
        <v>-76938.03</v>
      </c>
      <c r="D38" s="15">
        <f t="shared" si="15"/>
        <v>-2823.8399999999992</v>
      </c>
      <c r="E38" s="15"/>
      <c r="F38" s="15">
        <f t="shared" ref="F38:H38" si="16">SUM(F21:F36)+F15</f>
        <v>79000</v>
      </c>
      <c r="G38" s="15">
        <f t="shared" si="16"/>
        <v>-68125</v>
      </c>
      <c r="H38" s="15">
        <f t="shared" si="16"/>
        <v>10875</v>
      </c>
      <c r="I38" s="15"/>
      <c r="J38" s="1"/>
      <c r="K38" s="1"/>
      <c r="L38" s="15">
        <f>'Budget 18.19'!L38</f>
        <v>279.12000000000262</v>
      </c>
    </row>
    <row r="39" spans="1:12" ht="15.75" customHeight="1" x14ac:dyDescent="0.2">
      <c r="A39" s="6"/>
      <c r="B39" s="15"/>
      <c r="C39" s="15"/>
      <c r="D39" s="15"/>
      <c r="E39" s="15"/>
      <c r="F39" s="12"/>
      <c r="G39" s="12"/>
      <c r="H39" s="12"/>
      <c r="I39" s="15"/>
      <c r="J39" s="1"/>
      <c r="K39" s="1"/>
      <c r="L39" s="1"/>
    </row>
    <row r="40" spans="1:12" ht="15.75" customHeight="1" x14ac:dyDescent="0.2">
      <c r="A40" s="1"/>
      <c r="B40" s="17"/>
      <c r="C40" s="17"/>
      <c r="D40" s="17"/>
      <c r="E40" s="17"/>
      <c r="F40" s="12"/>
      <c r="G40" s="12"/>
      <c r="H40" s="12"/>
      <c r="I40" s="17"/>
      <c r="J40" s="1"/>
      <c r="K40" s="1"/>
      <c r="L40" s="1"/>
    </row>
    <row r="41" spans="1:12" ht="15.75" customHeight="1" x14ac:dyDescent="0.2">
      <c r="A41" s="1"/>
      <c r="B41" s="17"/>
      <c r="C41" s="17"/>
      <c r="D41" s="17"/>
      <c r="E41" s="17"/>
      <c r="F41" s="17"/>
      <c r="G41" s="17"/>
      <c r="H41" s="17"/>
      <c r="I41" s="17"/>
      <c r="J41" s="1"/>
      <c r="K41" s="1"/>
      <c r="L41" s="1"/>
    </row>
    <row r="42" spans="1:12" ht="15.75" customHeight="1" x14ac:dyDescent="0.2">
      <c r="A42" s="1"/>
      <c r="B42" s="1"/>
      <c r="C42" s="1"/>
      <c r="D42" s="1"/>
      <c r="E42" s="1"/>
      <c r="F42" s="17"/>
      <c r="G42" s="17"/>
      <c r="H42" s="17"/>
      <c r="I42" s="1"/>
      <c r="J42" s="1"/>
      <c r="K42" s="1"/>
      <c r="L42" s="1"/>
    </row>
    <row r="43" spans="1:12" ht="15.75" customHeight="1" x14ac:dyDescent="0.2">
      <c r="A43" s="1"/>
      <c r="B43" s="1"/>
      <c r="C43" s="1"/>
      <c r="D43" s="1"/>
      <c r="E43" s="1"/>
      <c r="F43" s="17"/>
      <c r="G43" s="17"/>
      <c r="H43" s="17"/>
      <c r="I43" s="1"/>
      <c r="J43" s="1"/>
      <c r="K43" s="1"/>
      <c r="L43" s="1"/>
    </row>
    <row r="44" spans="1:12" ht="15.75" customHeight="1" x14ac:dyDescent="0.2">
      <c r="A44" s="1"/>
      <c r="B44" s="1"/>
      <c r="C44" s="1"/>
      <c r="D44" s="1"/>
      <c r="E44" s="1"/>
      <c r="F44" s="17"/>
      <c r="G44" s="17"/>
      <c r="H44" s="17"/>
      <c r="I44" s="1"/>
      <c r="J44" s="1"/>
      <c r="K44" s="1"/>
      <c r="L44" s="1"/>
    </row>
    <row r="45" spans="1:12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mergeCells count="7">
    <mergeCell ref="A1:B1"/>
    <mergeCell ref="B2:D2"/>
    <mergeCell ref="F2:H2"/>
    <mergeCell ref="J2:L2"/>
    <mergeCell ref="B3:D3"/>
    <mergeCell ref="F3:H3"/>
    <mergeCell ref="J3:L3"/>
  </mergeCells>
  <pageMargins left="0.7" right="0.7" top="0.75" bottom="0.75" header="0" footer="0"/>
  <pageSetup orientation="landscape"/>
  <rowBreaks count="1" manualBreakCount="1">
    <brk id="38" man="1"/>
  </rowBreaks>
  <colBreaks count="1" manualBreakCount="1">
    <brk id="12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2022-2023</vt:lpstr>
      <vt:lpstr>2021-2022</vt:lpstr>
      <vt:lpstr>2020-2021</vt:lpstr>
      <vt:lpstr>Budget 19.20</vt:lpstr>
      <vt:lpstr>Budget 18.19</vt:lpstr>
      <vt:lpstr>Budget GP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cp:lastPrinted>2022-04-28T02:54:15Z</cp:lastPrinted>
  <dcterms:created xsi:type="dcterms:W3CDTF">2018-09-05T17:27:51Z</dcterms:created>
  <dcterms:modified xsi:type="dcterms:W3CDTF">2022-04-28T02:56:31Z</dcterms:modified>
</cp:coreProperties>
</file>